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5"/>
  </bookViews>
  <sheets>
    <sheet name="Lookup" sheetId="1" r:id="rId1"/>
    <sheet name="MALE TRACK" sheetId="2" r:id="rId2"/>
    <sheet name="MALE FIELD" sheetId="3" r:id="rId3"/>
    <sheet name="FEMALE TRACK" sheetId="4" r:id="rId4"/>
    <sheet name="FEMALE FIELD" sheetId="5" r:id="rId5"/>
    <sheet name="SCORESHEET" sheetId="6" r:id="rId6"/>
  </sheets>
  <externalReferences>
    <externalReference r:id="rId7"/>
  </externalReferences>
  <calcPr calcId="145621" concurrentCalc="0"/>
</workbook>
</file>

<file path=xl/calcChain.xml><?xml version="1.0" encoding="utf-8"?>
<calcChain xmlns="http://schemas.openxmlformats.org/spreadsheetml/2006/main">
  <c r="L89" i="5" l="1"/>
  <c r="E89" i="5"/>
  <c r="L88" i="5"/>
  <c r="E88" i="5"/>
  <c r="L87" i="5"/>
  <c r="E87" i="5"/>
  <c r="L86" i="5"/>
  <c r="E86" i="5"/>
  <c r="L85" i="5"/>
  <c r="E85" i="5"/>
  <c r="L84" i="5"/>
  <c r="E84" i="5"/>
  <c r="L83" i="5"/>
  <c r="E83" i="5"/>
  <c r="L82" i="5"/>
  <c r="E82" i="5"/>
  <c r="L78" i="5"/>
  <c r="E78" i="5"/>
  <c r="L77" i="5"/>
  <c r="E77" i="5"/>
  <c r="L76" i="5"/>
  <c r="E76" i="5"/>
  <c r="L75" i="5"/>
  <c r="E75" i="5"/>
  <c r="L74" i="5"/>
  <c r="E74" i="5"/>
  <c r="L73" i="5"/>
  <c r="E73" i="5"/>
  <c r="L72" i="5"/>
  <c r="E72" i="5"/>
  <c r="L71" i="5"/>
  <c r="E71" i="5"/>
  <c r="L67" i="5"/>
  <c r="E67" i="5"/>
  <c r="L66" i="5"/>
  <c r="E66" i="5"/>
  <c r="L65" i="5"/>
  <c r="E65" i="5"/>
  <c r="L64" i="5"/>
  <c r="E64" i="5"/>
  <c r="L63" i="5"/>
  <c r="E63" i="5"/>
  <c r="L62" i="5"/>
  <c r="E62" i="5"/>
  <c r="L61" i="5"/>
  <c r="E61" i="5"/>
  <c r="L60" i="5"/>
  <c r="E60" i="5"/>
  <c r="L56" i="5"/>
  <c r="E56" i="5"/>
  <c r="L55" i="5"/>
  <c r="E55" i="5"/>
  <c r="L54" i="5"/>
  <c r="E54" i="5"/>
  <c r="L53" i="5"/>
  <c r="E53" i="5"/>
  <c r="L52" i="5"/>
  <c r="E52" i="5"/>
  <c r="L51" i="5"/>
  <c r="E51" i="5"/>
  <c r="L50" i="5"/>
  <c r="E50" i="5"/>
  <c r="L49" i="5"/>
  <c r="E49" i="5"/>
  <c r="L45" i="5"/>
  <c r="E45" i="5"/>
  <c r="L44" i="5"/>
  <c r="E44" i="5"/>
  <c r="L43" i="5"/>
  <c r="E43" i="5"/>
  <c r="L42" i="5"/>
  <c r="E42" i="5"/>
  <c r="L41" i="5"/>
  <c r="E41" i="5"/>
  <c r="L40" i="5"/>
  <c r="E40" i="5"/>
  <c r="L39" i="5"/>
  <c r="E39" i="5"/>
  <c r="L38" i="5"/>
  <c r="E38" i="5"/>
  <c r="L34" i="5"/>
  <c r="E34" i="5"/>
  <c r="L33" i="5"/>
  <c r="E33" i="5"/>
  <c r="L32" i="5"/>
  <c r="E32" i="5"/>
  <c r="L31" i="5"/>
  <c r="E31" i="5"/>
  <c r="L30" i="5"/>
  <c r="E30" i="5"/>
  <c r="L29" i="5"/>
  <c r="E29" i="5"/>
  <c r="L28" i="5"/>
  <c r="E28" i="5"/>
  <c r="L27" i="5"/>
  <c r="E27" i="5"/>
  <c r="L23" i="5"/>
  <c r="E23" i="5"/>
  <c r="L22" i="5"/>
  <c r="E22" i="5"/>
  <c r="L21" i="5"/>
  <c r="E21" i="5"/>
  <c r="L20" i="5"/>
  <c r="E20" i="5"/>
  <c r="L19" i="5"/>
  <c r="E19" i="5"/>
  <c r="L18" i="5"/>
  <c r="E18" i="5"/>
  <c r="L17" i="5"/>
  <c r="E17" i="5"/>
  <c r="L16" i="5"/>
  <c r="E16" i="5"/>
  <c r="L12" i="5"/>
  <c r="E12" i="5"/>
  <c r="L11" i="5"/>
  <c r="E11" i="5"/>
  <c r="L10" i="5"/>
  <c r="E10" i="5"/>
  <c r="L9" i="5"/>
  <c r="E9" i="5"/>
  <c r="L8" i="5"/>
  <c r="E8" i="5"/>
  <c r="L7" i="5"/>
  <c r="E7" i="5"/>
  <c r="L6" i="5"/>
  <c r="E6" i="5"/>
  <c r="L5" i="5"/>
  <c r="E5" i="5"/>
  <c r="L155" i="4"/>
  <c r="E155" i="4"/>
  <c r="L154" i="4"/>
  <c r="E154" i="4"/>
  <c r="L153" i="4"/>
  <c r="E153" i="4"/>
  <c r="L152" i="4"/>
  <c r="E152" i="4"/>
  <c r="L151" i="4"/>
  <c r="E151" i="4"/>
  <c r="L150" i="4"/>
  <c r="E150" i="4"/>
  <c r="L149" i="4"/>
  <c r="E149" i="4"/>
  <c r="L148" i="4"/>
  <c r="E148" i="4"/>
  <c r="L144" i="4"/>
  <c r="E144" i="4"/>
  <c r="L143" i="4"/>
  <c r="E143" i="4"/>
  <c r="L142" i="4"/>
  <c r="E142" i="4"/>
  <c r="L141" i="4"/>
  <c r="E141" i="4"/>
  <c r="L140" i="4"/>
  <c r="E140" i="4"/>
  <c r="L139" i="4"/>
  <c r="E139" i="4"/>
  <c r="L138" i="4"/>
  <c r="E138" i="4"/>
  <c r="L137" i="4"/>
  <c r="E137" i="4"/>
  <c r="L133" i="4"/>
  <c r="E133" i="4"/>
  <c r="L132" i="4"/>
  <c r="E132" i="4"/>
  <c r="L131" i="4"/>
  <c r="E131" i="4"/>
  <c r="L130" i="4"/>
  <c r="E130" i="4"/>
  <c r="L129" i="4"/>
  <c r="E129" i="4"/>
  <c r="L128" i="4"/>
  <c r="E128" i="4"/>
  <c r="L127" i="4"/>
  <c r="E127" i="4"/>
  <c r="L126" i="4"/>
  <c r="E126" i="4"/>
  <c r="L122" i="4"/>
  <c r="E122" i="4"/>
  <c r="L121" i="4"/>
  <c r="E121" i="4"/>
  <c r="L120" i="4"/>
  <c r="E120" i="4"/>
  <c r="L119" i="4"/>
  <c r="E119" i="4"/>
  <c r="L118" i="4"/>
  <c r="E118" i="4"/>
  <c r="L117" i="4"/>
  <c r="E117" i="4"/>
  <c r="L116" i="4"/>
  <c r="E116" i="4"/>
  <c r="L115" i="4"/>
  <c r="E115" i="4"/>
  <c r="L111" i="4"/>
  <c r="E111" i="4"/>
  <c r="L110" i="4"/>
  <c r="E110" i="4"/>
  <c r="L109" i="4"/>
  <c r="E109" i="4"/>
  <c r="L108" i="4"/>
  <c r="E108" i="4"/>
  <c r="L107" i="4"/>
  <c r="E107" i="4"/>
  <c r="L106" i="4"/>
  <c r="E106" i="4"/>
  <c r="L105" i="4"/>
  <c r="E105" i="4"/>
  <c r="L104" i="4"/>
  <c r="E104" i="4"/>
  <c r="L100" i="4"/>
  <c r="E100" i="4"/>
  <c r="L99" i="4"/>
  <c r="E99" i="4"/>
  <c r="L98" i="4"/>
  <c r="E98" i="4"/>
  <c r="L97" i="4"/>
  <c r="E97" i="4"/>
  <c r="L96" i="4"/>
  <c r="E96" i="4"/>
  <c r="L95" i="4"/>
  <c r="E95" i="4"/>
  <c r="L94" i="4"/>
  <c r="E94" i="4"/>
  <c r="L93" i="4"/>
  <c r="E93" i="4"/>
  <c r="L89" i="4"/>
  <c r="E89" i="4"/>
  <c r="L88" i="4"/>
  <c r="E88" i="4"/>
  <c r="L87" i="4"/>
  <c r="E87" i="4"/>
  <c r="L86" i="4"/>
  <c r="E86" i="4"/>
  <c r="L85" i="4"/>
  <c r="E85" i="4"/>
  <c r="L84" i="4"/>
  <c r="E84" i="4"/>
  <c r="L83" i="4"/>
  <c r="E83" i="4"/>
  <c r="L82" i="4"/>
  <c r="E82" i="4"/>
  <c r="L78" i="4"/>
  <c r="E78" i="4"/>
  <c r="L77" i="4"/>
  <c r="E77" i="4"/>
  <c r="L76" i="4"/>
  <c r="E76" i="4"/>
  <c r="L75" i="4"/>
  <c r="E75" i="4"/>
  <c r="L74" i="4"/>
  <c r="E74" i="4"/>
  <c r="L73" i="4"/>
  <c r="E73" i="4"/>
  <c r="L72" i="4"/>
  <c r="E72" i="4"/>
  <c r="L71" i="4"/>
  <c r="E71" i="4"/>
  <c r="L67" i="4"/>
  <c r="E67" i="4"/>
  <c r="L66" i="4"/>
  <c r="E66" i="4"/>
  <c r="L65" i="4"/>
  <c r="E65" i="4"/>
  <c r="L64" i="4"/>
  <c r="E64" i="4"/>
  <c r="L63" i="4"/>
  <c r="E63" i="4"/>
  <c r="L62" i="4"/>
  <c r="E62" i="4"/>
  <c r="L61" i="4"/>
  <c r="E61" i="4"/>
  <c r="L60" i="4"/>
  <c r="E60" i="4"/>
  <c r="L56" i="4"/>
  <c r="E56" i="4"/>
  <c r="L55" i="4"/>
  <c r="E55" i="4"/>
  <c r="L54" i="4"/>
  <c r="E54" i="4"/>
  <c r="L53" i="4"/>
  <c r="E53" i="4"/>
  <c r="L52" i="4"/>
  <c r="E52" i="4"/>
  <c r="L51" i="4"/>
  <c r="E51" i="4"/>
  <c r="L50" i="4"/>
  <c r="E50" i="4"/>
  <c r="L49" i="4"/>
  <c r="E49" i="4"/>
  <c r="L45" i="4"/>
  <c r="E45" i="4"/>
  <c r="L44" i="4"/>
  <c r="E44" i="4"/>
  <c r="L43" i="4"/>
  <c r="E43" i="4"/>
  <c r="L42" i="4"/>
  <c r="E42" i="4"/>
  <c r="L41" i="4"/>
  <c r="E41" i="4"/>
  <c r="L40" i="4"/>
  <c r="E40" i="4"/>
  <c r="L39" i="4"/>
  <c r="E39" i="4"/>
  <c r="L38" i="4"/>
  <c r="E38" i="4"/>
  <c r="L34" i="4"/>
  <c r="E34" i="4"/>
  <c r="L33" i="4"/>
  <c r="E33" i="4"/>
  <c r="L32" i="4"/>
  <c r="E32" i="4"/>
  <c r="L31" i="4"/>
  <c r="E31" i="4"/>
  <c r="L30" i="4"/>
  <c r="E30" i="4"/>
  <c r="L29" i="4"/>
  <c r="E29" i="4"/>
  <c r="L28" i="4"/>
  <c r="E28" i="4"/>
  <c r="L27" i="4"/>
  <c r="E27" i="4"/>
  <c r="L23" i="4"/>
  <c r="E23" i="4"/>
  <c r="L22" i="4"/>
  <c r="E22" i="4"/>
  <c r="L21" i="4"/>
  <c r="E21" i="4"/>
  <c r="L20" i="4"/>
  <c r="E20" i="4"/>
  <c r="L19" i="4"/>
  <c r="E19" i="4"/>
  <c r="L18" i="4"/>
  <c r="E18" i="4"/>
  <c r="L17" i="4"/>
  <c r="E17" i="4"/>
  <c r="L16" i="4"/>
  <c r="E16" i="4"/>
  <c r="L12" i="4"/>
  <c r="E12" i="4"/>
  <c r="L11" i="4"/>
  <c r="E11" i="4"/>
  <c r="L10" i="4"/>
  <c r="E10" i="4"/>
  <c r="L9" i="4"/>
  <c r="E9" i="4"/>
  <c r="L8" i="4"/>
  <c r="E8" i="4"/>
  <c r="L7" i="4"/>
  <c r="E7" i="4"/>
  <c r="L6" i="4"/>
  <c r="E6" i="4"/>
  <c r="L5" i="4"/>
  <c r="E5" i="4"/>
  <c r="I80" i="5"/>
  <c r="B69" i="4"/>
  <c r="B36" i="4"/>
  <c r="B80" i="4"/>
  <c r="B91" i="4"/>
  <c r="I14" i="5"/>
  <c r="I25" i="4"/>
  <c r="I25" i="5"/>
  <c r="I47" i="5"/>
  <c r="I80" i="4"/>
  <c r="B25" i="4"/>
  <c r="B146" i="4"/>
  <c r="I3" i="5"/>
  <c r="I14" i="4"/>
  <c r="I124" i="4"/>
  <c r="B124" i="4"/>
  <c r="I91" i="4"/>
  <c r="I47" i="4"/>
  <c r="B36" i="5"/>
  <c r="B80" i="5"/>
  <c r="B135" i="4"/>
  <c r="I36" i="5"/>
  <c r="I36" i="4"/>
  <c r="I69" i="4"/>
  <c r="B25" i="5"/>
  <c r="B14" i="5"/>
  <c r="B102" i="4"/>
  <c r="I146" i="4"/>
  <c r="I69" i="5"/>
  <c r="I58" i="4"/>
  <c r="B47" i="4"/>
  <c r="B14" i="4"/>
  <c r="B3" i="4"/>
  <c r="B69" i="5"/>
  <c r="B47" i="5"/>
  <c r="I113" i="4"/>
  <c r="B58" i="4"/>
  <c r="I58" i="5"/>
  <c r="B113" i="4"/>
  <c r="I3" i="4"/>
  <c r="B58" i="5"/>
  <c r="I135" i="4"/>
  <c r="B3" i="5"/>
  <c r="I102" i="4"/>
  <c r="H1" i="5"/>
  <c r="E93" i="5"/>
  <c r="L93" i="5"/>
  <c r="E94" i="5"/>
  <c r="L94" i="5"/>
  <c r="E95" i="5"/>
  <c r="L95" i="5"/>
  <c r="E96" i="5"/>
  <c r="L96" i="5"/>
  <c r="E97" i="5"/>
  <c r="L97" i="5"/>
  <c r="E98" i="5"/>
  <c r="L98" i="5"/>
  <c r="E99" i="5"/>
  <c r="L99" i="5"/>
  <c r="E100" i="5"/>
  <c r="L100" i="5"/>
  <c r="E104" i="5"/>
  <c r="L104" i="5"/>
  <c r="E105" i="5"/>
  <c r="L105" i="5"/>
  <c r="E106" i="5"/>
  <c r="L106" i="5"/>
  <c r="E107" i="5"/>
  <c r="L107" i="5"/>
  <c r="E108" i="5"/>
  <c r="L108" i="5"/>
  <c r="E109" i="5"/>
  <c r="L109" i="5"/>
  <c r="E110" i="5"/>
  <c r="L110" i="5"/>
  <c r="E111" i="5"/>
  <c r="L111" i="5"/>
  <c r="E115" i="5"/>
  <c r="L115" i="5"/>
  <c r="E116" i="5"/>
  <c r="L116" i="5"/>
  <c r="E117" i="5"/>
  <c r="L117" i="5"/>
  <c r="E118" i="5"/>
  <c r="L118" i="5"/>
  <c r="E119" i="5"/>
  <c r="L119" i="5"/>
  <c r="E120" i="5"/>
  <c r="L120" i="5"/>
  <c r="E121" i="5"/>
  <c r="L121" i="5"/>
  <c r="E122" i="5"/>
  <c r="L122" i="5"/>
  <c r="E126" i="5"/>
  <c r="L126" i="5"/>
  <c r="E127" i="5"/>
  <c r="L127" i="5"/>
  <c r="E128" i="5"/>
  <c r="L128" i="5"/>
  <c r="E129" i="5"/>
  <c r="L129" i="5"/>
  <c r="E130" i="5"/>
  <c r="L130" i="5"/>
  <c r="E131" i="5"/>
  <c r="L131" i="5"/>
  <c r="E132" i="5"/>
  <c r="L132" i="5"/>
  <c r="E133" i="5"/>
  <c r="L133" i="5"/>
  <c r="E137" i="5"/>
  <c r="L137" i="5"/>
  <c r="E138" i="5"/>
  <c r="L138" i="5"/>
  <c r="E139" i="5"/>
  <c r="L139" i="5"/>
  <c r="E140" i="5"/>
  <c r="L140" i="5"/>
  <c r="E141" i="5"/>
  <c r="L141" i="5"/>
  <c r="E142" i="5"/>
  <c r="L142" i="5"/>
  <c r="E143" i="5"/>
  <c r="L143" i="5"/>
  <c r="E144" i="5"/>
  <c r="L144" i="5"/>
  <c r="E148" i="5"/>
  <c r="L148" i="5"/>
  <c r="E149" i="5"/>
  <c r="L149" i="5"/>
  <c r="E150" i="5"/>
  <c r="L150" i="5"/>
  <c r="E151" i="5"/>
  <c r="L151" i="5"/>
  <c r="E152" i="5"/>
  <c r="L152" i="5"/>
  <c r="E153" i="5"/>
  <c r="L153" i="5"/>
  <c r="E154" i="5"/>
  <c r="L154" i="5"/>
  <c r="E155" i="5"/>
  <c r="L155" i="5"/>
  <c r="E159" i="5"/>
  <c r="L159" i="5"/>
  <c r="E160" i="5"/>
  <c r="L160" i="5"/>
  <c r="E161" i="5"/>
  <c r="L161" i="5"/>
  <c r="E162" i="5"/>
  <c r="L162" i="5"/>
  <c r="E163" i="5"/>
  <c r="L163" i="5"/>
  <c r="E164" i="5"/>
  <c r="L164" i="5"/>
  <c r="E165" i="5"/>
  <c r="L165" i="5"/>
  <c r="E166" i="5"/>
  <c r="L166" i="5"/>
  <c r="H1" i="4"/>
  <c r="E159" i="4"/>
  <c r="L159" i="4"/>
  <c r="E160" i="4"/>
  <c r="L160" i="4"/>
  <c r="E161" i="4"/>
  <c r="L161" i="4"/>
  <c r="E162" i="4"/>
  <c r="L162" i="4"/>
  <c r="E163" i="4"/>
  <c r="L163" i="4"/>
  <c r="E164" i="4"/>
  <c r="L164" i="4"/>
  <c r="E165" i="4"/>
  <c r="L165" i="4"/>
  <c r="E166" i="4"/>
  <c r="L166" i="4"/>
  <c r="E170" i="4"/>
  <c r="L170" i="4"/>
  <c r="E171" i="4"/>
  <c r="L171" i="4"/>
  <c r="E172" i="4"/>
  <c r="L172" i="4"/>
  <c r="E173" i="4"/>
  <c r="L173" i="4"/>
  <c r="E174" i="4"/>
  <c r="L174" i="4"/>
  <c r="E175" i="4"/>
  <c r="L175" i="4"/>
  <c r="E176" i="4"/>
  <c r="L176" i="4"/>
  <c r="E177" i="4"/>
  <c r="L177" i="4"/>
  <c r="E181" i="4"/>
  <c r="L181" i="4"/>
  <c r="E182" i="4"/>
  <c r="L182" i="4"/>
  <c r="E183" i="4"/>
  <c r="L183" i="4"/>
  <c r="E184" i="4"/>
  <c r="L184" i="4"/>
  <c r="E185" i="4"/>
  <c r="L185" i="4"/>
  <c r="E186" i="4"/>
  <c r="L186" i="4"/>
  <c r="E187" i="4"/>
  <c r="L187" i="4"/>
  <c r="E188" i="4"/>
  <c r="L188" i="4"/>
  <c r="E192" i="4"/>
  <c r="L192" i="4"/>
  <c r="E193" i="4"/>
  <c r="L193" i="4"/>
  <c r="E194" i="4"/>
  <c r="L194" i="4"/>
  <c r="E195" i="4"/>
  <c r="L195" i="4"/>
  <c r="E196" i="4"/>
  <c r="L196" i="4"/>
  <c r="E197" i="4"/>
  <c r="L197" i="4"/>
  <c r="E198" i="4"/>
  <c r="L198" i="4"/>
  <c r="E199" i="4"/>
  <c r="L199" i="4"/>
  <c r="E203" i="4"/>
  <c r="L203" i="4"/>
  <c r="E204" i="4"/>
  <c r="L204" i="4"/>
  <c r="E205" i="4"/>
  <c r="L205" i="4"/>
  <c r="E206" i="4"/>
  <c r="L206" i="4"/>
  <c r="E207" i="4"/>
  <c r="L207" i="4"/>
  <c r="E208" i="4"/>
  <c r="L208" i="4"/>
  <c r="E209" i="4"/>
  <c r="L209" i="4"/>
  <c r="E210" i="4"/>
  <c r="L210" i="4"/>
  <c r="E214" i="4"/>
  <c r="L214" i="4"/>
  <c r="E215" i="4"/>
  <c r="L215" i="4"/>
  <c r="E216" i="4"/>
  <c r="L216" i="4"/>
  <c r="E217" i="4"/>
  <c r="L217" i="4"/>
  <c r="E218" i="4"/>
  <c r="L218" i="4"/>
  <c r="E219" i="4"/>
  <c r="L219" i="4"/>
  <c r="E220" i="4"/>
  <c r="L220" i="4"/>
  <c r="E221" i="4"/>
  <c r="L221" i="4"/>
  <c r="E225" i="4"/>
  <c r="L225" i="4"/>
  <c r="E226" i="4"/>
  <c r="L226" i="4"/>
  <c r="E227" i="4"/>
  <c r="L227" i="4"/>
  <c r="E228" i="4"/>
  <c r="L228" i="4"/>
  <c r="E229" i="4"/>
  <c r="L229" i="4"/>
  <c r="E230" i="4"/>
  <c r="L230" i="4"/>
  <c r="E231" i="4"/>
  <c r="L231" i="4"/>
  <c r="E232" i="4"/>
  <c r="L232" i="4"/>
  <c r="B20" i="1"/>
  <c r="E7" i="3"/>
  <c r="B21" i="1"/>
  <c r="L94" i="3"/>
  <c r="B22" i="1"/>
  <c r="B23" i="1"/>
  <c r="L115" i="2"/>
  <c r="B24" i="1"/>
  <c r="E43" i="2"/>
  <c r="B25" i="1"/>
  <c r="L50" i="3"/>
  <c r="B26" i="1"/>
  <c r="E49" i="3"/>
  <c r="B27" i="1"/>
  <c r="L127" i="2"/>
  <c r="B28" i="1"/>
  <c r="L6" i="3"/>
  <c r="B29" i="1"/>
  <c r="L84" i="3"/>
  <c r="B30" i="1"/>
  <c r="B31" i="1"/>
  <c r="L98" i="3"/>
  <c r="B32" i="1"/>
  <c r="E118" i="2"/>
  <c r="B33" i="1"/>
  <c r="L88" i="3"/>
  <c r="B34" i="1"/>
  <c r="B35" i="1"/>
  <c r="H1" i="3"/>
  <c r="E5" i="3"/>
  <c r="L5" i="3"/>
  <c r="E9" i="3"/>
  <c r="L10" i="3"/>
  <c r="E11" i="3"/>
  <c r="L11" i="3"/>
  <c r="E12" i="3"/>
  <c r="L12" i="3"/>
  <c r="E16" i="3"/>
  <c r="L16" i="3"/>
  <c r="L17" i="3"/>
  <c r="L18" i="3"/>
  <c r="E19" i="3"/>
  <c r="L20" i="3"/>
  <c r="E21" i="3"/>
  <c r="L21" i="3"/>
  <c r="E22" i="3"/>
  <c r="L22" i="3"/>
  <c r="E23" i="3"/>
  <c r="L23" i="3"/>
  <c r="L27" i="3"/>
  <c r="L28" i="3"/>
  <c r="E30" i="3"/>
  <c r="L30" i="3"/>
  <c r="L31" i="3"/>
  <c r="L32" i="3"/>
  <c r="E33" i="3"/>
  <c r="L33" i="3"/>
  <c r="E34" i="3"/>
  <c r="L34" i="3"/>
  <c r="L38" i="3"/>
  <c r="E40" i="3"/>
  <c r="L40" i="3"/>
  <c r="L41" i="3"/>
  <c r="L42" i="3"/>
  <c r="E43" i="3"/>
  <c r="L43" i="3"/>
  <c r="E44" i="3"/>
  <c r="L44" i="3"/>
  <c r="E45" i="3"/>
  <c r="L45" i="3"/>
  <c r="L51" i="3"/>
  <c r="E52" i="3"/>
  <c r="L52" i="3"/>
  <c r="E53" i="3"/>
  <c r="L53" i="3"/>
  <c r="L54" i="3"/>
  <c r="E55" i="3"/>
  <c r="L55" i="3"/>
  <c r="E56" i="3"/>
  <c r="L56" i="3"/>
  <c r="E60" i="3"/>
  <c r="L60" i="3"/>
  <c r="L61" i="3"/>
  <c r="L62" i="3"/>
  <c r="E63" i="3"/>
  <c r="L63" i="3"/>
  <c r="E64" i="3"/>
  <c r="L64" i="3"/>
  <c r="E65" i="3"/>
  <c r="L65" i="3"/>
  <c r="E66" i="3"/>
  <c r="L66" i="3"/>
  <c r="E67" i="3"/>
  <c r="L67" i="3"/>
  <c r="L71" i="3"/>
  <c r="E72" i="3"/>
  <c r="E73" i="3"/>
  <c r="L73" i="3"/>
  <c r="L74" i="3"/>
  <c r="E75" i="3"/>
  <c r="L75" i="3"/>
  <c r="E76" i="3"/>
  <c r="L76" i="3"/>
  <c r="E77" i="3"/>
  <c r="L77" i="3"/>
  <c r="E78" i="3"/>
  <c r="L78" i="3"/>
  <c r="L82" i="3"/>
  <c r="E84" i="3"/>
  <c r="L85" i="3"/>
  <c r="L86" i="3"/>
  <c r="L87" i="3"/>
  <c r="E89" i="3"/>
  <c r="L89" i="3"/>
  <c r="E93" i="3"/>
  <c r="L93" i="3"/>
  <c r="L95" i="3"/>
  <c r="E96" i="3"/>
  <c r="L96" i="3"/>
  <c r="L99" i="3"/>
  <c r="E100" i="3"/>
  <c r="L100" i="3"/>
  <c r="E104" i="3"/>
  <c r="L104" i="3"/>
  <c r="E105" i="3"/>
  <c r="L105" i="3"/>
  <c r="E106" i="3"/>
  <c r="L106" i="3"/>
  <c r="E107" i="3"/>
  <c r="L107" i="3"/>
  <c r="E108" i="3"/>
  <c r="L108" i="3"/>
  <c r="E109" i="3"/>
  <c r="L109" i="3"/>
  <c r="E110" i="3"/>
  <c r="L110" i="3"/>
  <c r="E111" i="3"/>
  <c r="L111" i="3"/>
  <c r="E115" i="3"/>
  <c r="L115" i="3"/>
  <c r="E116" i="3"/>
  <c r="L116" i="3"/>
  <c r="E117" i="3"/>
  <c r="L117" i="3"/>
  <c r="E118" i="3"/>
  <c r="L118" i="3"/>
  <c r="E119" i="3"/>
  <c r="L119" i="3"/>
  <c r="E120" i="3"/>
  <c r="L120" i="3"/>
  <c r="E121" i="3"/>
  <c r="L121" i="3"/>
  <c r="E122" i="3"/>
  <c r="L122" i="3"/>
  <c r="E126" i="3"/>
  <c r="L126" i="3"/>
  <c r="E127" i="3"/>
  <c r="L127" i="3"/>
  <c r="E128" i="3"/>
  <c r="L128" i="3"/>
  <c r="E129" i="3"/>
  <c r="L129" i="3"/>
  <c r="E130" i="3"/>
  <c r="L130" i="3"/>
  <c r="E131" i="3"/>
  <c r="L131" i="3"/>
  <c r="E132" i="3"/>
  <c r="L132" i="3"/>
  <c r="E133" i="3"/>
  <c r="L133" i="3"/>
  <c r="E137" i="3"/>
  <c r="L137" i="3"/>
  <c r="E138" i="3"/>
  <c r="L138" i="3"/>
  <c r="E139" i="3"/>
  <c r="L139" i="3"/>
  <c r="E140" i="3"/>
  <c r="L140" i="3"/>
  <c r="E141" i="3"/>
  <c r="L141" i="3"/>
  <c r="E142" i="3"/>
  <c r="L142" i="3"/>
  <c r="E143" i="3"/>
  <c r="L143" i="3"/>
  <c r="E144" i="3"/>
  <c r="L144" i="3"/>
  <c r="E148" i="3"/>
  <c r="L148" i="3"/>
  <c r="E149" i="3"/>
  <c r="L149" i="3"/>
  <c r="E150" i="3"/>
  <c r="L150" i="3"/>
  <c r="E151" i="3"/>
  <c r="L151" i="3"/>
  <c r="E152" i="3"/>
  <c r="L152" i="3"/>
  <c r="E153" i="3"/>
  <c r="L153" i="3"/>
  <c r="E154" i="3"/>
  <c r="L154" i="3"/>
  <c r="E155" i="3"/>
  <c r="L155" i="3"/>
  <c r="E159" i="3"/>
  <c r="L159" i="3"/>
  <c r="E160" i="3"/>
  <c r="L160" i="3"/>
  <c r="E161" i="3"/>
  <c r="L161" i="3"/>
  <c r="E162" i="3"/>
  <c r="L162" i="3"/>
  <c r="E163" i="3"/>
  <c r="L163" i="3"/>
  <c r="E164" i="3"/>
  <c r="L164" i="3"/>
  <c r="E165" i="3"/>
  <c r="L165" i="3"/>
  <c r="E166" i="3"/>
  <c r="L166" i="3"/>
  <c r="H1" i="2"/>
  <c r="E5" i="2"/>
  <c r="L5" i="2"/>
  <c r="P5" i="2"/>
  <c r="L6" i="2"/>
  <c r="P6" i="2"/>
  <c r="E7" i="2"/>
  <c r="L7" i="2"/>
  <c r="P7" i="2"/>
  <c r="E8" i="2"/>
  <c r="L8" i="2"/>
  <c r="P8" i="2"/>
  <c r="E9" i="2"/>
  <c r="L9" i="2"/>
  <c r="P9" i="2"/>
  <c r="E10" i="2"/>
  <c r="L10" i="2"/>
  <c r="P10" i="2"/>
  <c r="E11" i="2"/>
  <c r="L11" i="2"/>
  <c r="P11" i="2"/>
  <c r="E12" i="2"/>
  <c r="L12" i="2"/>
  <c r="P12" i="2"/>
  <c r="E16" i="2"/>
  <c r="L16" i="2"/>
  <c r="L17" i="2"/>
  <c r="L18" i="2"/>
  <c r="E19" i="2"/>
  <c r="L19" i="2"/>
  <c r="L20" i="2"/>
  <c r="L21" i="2"/>
  <c r="E22" i="2"/>
  <c r="L22" i="2"/>
  <c r="E23" i="2"/>
  <c r="L23" i="2"/>
  <c r="E27" i="2"/>
  <c r="L27" i="2"/>
  <c r="L28" i="2"/>
  <c r="E29" i="2"/>
  <c r="L29" i="2"/>
  <c r="E30" i="2"/>
  <c r="L30" i="2"/>
  <c r="E31" i="2"/>
  <c r="L31" i="2"/>
  <c r="E32" i="2"/>
  <c r="L32" i="2"/>
  <c r="E33" i="2"/>
  <c r="L33" i="2"/>
  <c r="E34" i="2"/>
  <c r="L34" i="2"/>
  <c r="E38" i="2"/>
  <c r="L38" i="2"/>
  <c r="E39" i="2"/>
  <c r="L39" i="2"/>
  <c r="E40" i="2"/>
  <c r="L40" i="2"/>
  <c r="E41" i="2"/>
  <c r="L41" i="2"/>
  <c r="E42" i="2"/>
  <c r="L42" i="2"/>
  <c r="L43" i="2"/>
  <c r="E44" i="2"/>
  <c r="L44" i="2"/>
  <c r="E45" i="2"/>
  <c r="L45" i="2"/>
  <c r="E49" i="2"/>
  <c r="L49" i="2"/>
  <c r="L50" i="2"/>
  <c r="E51" i="2"/>
  <c r="L51" i="2"/>
  <c r="L52" i="2"/>
  <c r="L53" i="2"/>
  <c r="L54" i="2"/>
  <c r="E55" i="2"/>
  <c r="L55" i="2"/>
  <c r="E56" i="2"/>
  <c r="L56" i="2"/>
  <c r="L60" i="2"/>
  <c r="E61" i="2"/>
  <c r="L61" i="2"/>
  <c r="L62" i="2"/>
  <c r="E63" i="2"/>
  <c r="L63" i="2"/>
  <c r="E65" i="2"/>
  <c r="L66" i="2"/>
  <c r="E67" i="2"/>
  <c r="L67" i="2"/>
  <c r="E71" i="2"/>
  <c r="L71" i="2"/>
  <c r="L72" i="2"/>
  <c r="E73" i="2"/>
  <c r="L73" i="2"/>
  <c r="L74" i="2"/>
  <c r="L75" i="2"/>
  <c r="E76" i="2"/>
  <c r="L76" i="2"/>
  <c r="L77" i="2"/>
  <c r="E78" i="2"/>
  <c r="L78" i="2"/>
  <c r="L82" i="2"/>
  <c r="E83" i="2"/>
  <c r="L83" i="2"/>
  <c r="E84" i="2"/>
  <c r="L84" i="2"/>
  <c r="E85" i="2"/>
  <c r="L85" i="2"/>
  <c r="L86" i="2"/>
  <c r="E87" i="2"/>
  <c r="L87" i="2"/>
  <c r="E88" i="2"/>
  <c r="L88" i="2"/>
  <c r="E89" i="2"/>
  <c r="L89" i="2"/>
  <c r="E93" i="2"/>
  <c r="L93" i="2"/>
  <c r="E94" i="2"/>
  <c r="L94" i="2"/>
  <c r="L95" i="2"/>
  <c r="E96" i="2"/>
  <c r="L96" i="2"/>
  <c r="E97" i="2"/>
  <c r="L97" i="2"/>
  <c r="L98" i="2"/>
  <c r="E99" i="2"/>
  <c r="L99" i="2"/>
  <c r="E100" i="2"/>
  <c r="L100" i="2"/>
  <c r="E104" i="2"/>
  <c r="L104" i="2"/>
  <c r="L106" i="2"/>
  <c r="E107" i="2"/>
  <c r="L107" i="2"/>
  <c r="E108" i="2"/>
  <c r="L108" i="2"/>
  <c r="L109" i="2"/>
  <c r="L110" i="2"/>
  <c r="E111" i="2"/>
  <c r="L111" i="2"/>
  <c r="E116" i="2"/>
  <c r="E117" i="2"/>
  <c r="L117" i="2"/>
  <c r="L118" i="2"/>
  <c r="L119" i="2"/>
  <c r="L120" i="2"/>
  <c r="E121" i="2"/>
  <c r="L121" i="2"/>
  <c r="E122" i="2"/>
  <c r="L122" i="2"/>
  <c r="E126" i="2"/>
  <c r="E127" i="2"/>
  <c r="E128" i="2"/>
  <c r="L128" i="2"/>
  <c r="L129" i="2"/>
  <c r="E130" i="2"/>
  <c r="L130" i="2"/>
  <c r="E131" i="2"/>
  <c r="L131" i="2"/>
  <c r="L132" i="2"/>
  <c r="E133" i="2"/>
  <c r="L133" i="2"/>
  <c r="E137" i="2"/>
  <c r="L137" i="2"/>
  <c r="L138" i="2"/>
  <c r="E139" i="2"/>
  <c r="L139" i="2"/>
  <c r="L140" i="2"/>
  <c r="E141" i="2"/>
  <c r="L141" i="2"/>
  <c r="L142" i="2"/>
  <c r="E143" i="2"/>
  <c r="L143" i="2"/>
  <c r="E144" i="2"/>
  <c r="L144" i="2"/>
  <c r="E148" i="2"/>
  <c r="L148" i="2"/>
  <c r="L149" i="2"/>
  <c r="E150" i="2"/>
  <c r="L150" i="2"/>
  <c r="E151" i="2"/>
  <c r="L151" i="2"/>
  <c r="E152" i="2"/>
  <c r="L152" i="2"/>
  <c r="E153" i="2"/>
  <c r="L153" i="2"/>
  <c r="E154" i="2"/>
  <c r="L154" i="2"/>
  <c r="E155" i="2"/>
  <c r="L155" i="2"/>
  <c r="E159" i="2"/>
  <c r="L159" i="2"/>
  <c r="L160" i="2"/>
  <c r="E161" i="2"/>
  <c r="L161" i="2"/>
  <c r="E162" i="2"/>
  <c r="L162" i="2"/>
  <c r="E163" i="2"/>
  <c r="L163" i="2"/>
  <c r="E164" i="2"/>
  <c r="L164" i="2"/>
  <c r="E165" i="2"/>
  <c r="L165" i="2"/>
  <c r="E166" i="2"/>
  <c r="L166" i="2"/>
  <c r="L170" i="2"/>
  <c r="E171" i="2"/>
  <c r="L171" i="2"/>
  <c r="E172" i="2"/>
  <c r="L172" i="2"/>
  <c r="L173" i="2"/>
  <c r="E174" i="2"/>
  <c r="L174" i="2"/>
  <c r="L175" i="2"/>
  <c r="E176" i="2"/>
  <c r="L176" i="2"/>
  <c r="E177" i="2"/>
  <c r="L177" i="2"/>
  <c r="E181" i="2"/>
  <c r="L181" i="2"/>
  <c r="L182" i="2"/>
  <c r="E183" i="2"/>
  <c r="L183" i="2"/>
  <c r="E184" i="2"/>
  <c r="L184" i="2"/>
  <c r="E185" i="2"/>
  <c r="L185" i="2"/>
  <c r="E186" i="2"/>
  <c r="L186" i="2"/>
  <c r="E187" i="2"/>
  <c r="L187" i="2"/>
  <c r="E188" i="2"/>
  <c r="L188" i="2"/>
  <c r="L192" i="2"/>
  <c r="E193" i="2"/>
  <c r="L193" i="2"/>
  <c r="E194" i="2"/>
  <c r="L194" i="2"/>
  <c r="E195" i="2"/>
  <c r="L195" i="2"/>
  <c r="E196" i="2"/>
  <c r="L196" i="2"/>
  <c r="E197" i="2"/>
  <c r="L197" i="2"/>
  <c r="E198" i="2"/>
  <c r="L198" i="2"/>
  <c r="E199" i="2"/>
  <c r="L199" i="2"/>
  <c r="E203" i="2"/>
  <c r="L203" i="2"/>
  <c r="E204" i="2"/>
  <c r="L204" i="2"/>
  <c r="E205" i="2"/>
  <c r="L205" i="2"/>
  <c r="E206" i="2"/>
  <c r="L206" i="2"/>
  <c r="E207" i="2"/>
  <c r="L207" i="2"/>
  <c r="E208" i="2"/>
  <c r="L208" i="2"/>
  <c r="E209" i="2"/>
  <c r="L209" i="2"/>
  <c r="E210" i="2"/>
  <c r="L210" i="2"/>
  <c r="E214" i="2"/>
  <c r="L214" i="2"/>
  <c r="E215" i="2"/>
  <c r="L215" i="2"/>
  <c r="E216" i="2"/>
  <c r="L216" i="2"/>
  <c r="E217" i="2"/>
  <c r="L217" i="2"/>
  <c r="E218" i="2"/>
  <c r="L218" i="2"/>
  <c r="E219" i="2"/>
  <c r="L219" i="2"/>
  <c r="E220" i="2"/>
  <c r="L220" i="2"/>
  <c r="E221" i="2"/>
  <c r="L221" i="2"/>
  <c r="E225" i="2"/>
  <c r="L225" i="2"/>
  <c r="E226" i="2"/>
  <c r="L226" i="2"/>
  <c r="E227" i="2"/>
  <c r="L227" i="2"/>
  <c r="L228" i="2"/>
  <c r="E229" i="2"/>
  <c r="L229" i="2"/>
  <c r="E230" i="2"/>
  <c r="L230" i="2"/>
  <c r="E231" i="2"/>
  <c r="L231" i="2"/>
  <c r="E232" i="2"/>
  <c r="L232" i="2"/>
  <c r="E1" i="6"/>
  <c r="C3" i="6"/>
  <c r="D3" i="6"/>
  <c r="E3" i="6"/>
  <c r="F3" i="6"/>
  <c r="G3" i="6"/>
  <c r="H3" i="6"/>
  <c r="I3" i="6"/>
  <c r="J3" i="6"/>
  <c r="C4" i="6"/>
  <c r="D4" i="6"/>
  <c r="E4" i="6"/>
  <c r="F4" i="6"/>
  <c r="G4" i="6"/>
  <c r="H4" i="6"/>
  <c r="I4" i="6"/>
  <c r="I128" i="6"/>
  <c r="J4" i="6"/>
  <c r="J128" i="6"/>
  <c r="C50" i="6"/>
  <c r="D50" i="6"/>
  <c r="E50" i="6"/>
  <c r="F50" i="6"/>
  <c r="G50" i="6"/>
  <c r="H50" i="6"/>
  <c r="I50" i="6"/>
  <c r="J50" i="6"/>
  <c r="C84" i="6"/>
  <c r="D84" i="6"/>
  <c r="E84" i="6"/>
  <c r="F84" i="6"/>
  <c r="G84" i="6"/>
  <c r="H84" i="6"/>
  <c r="I84" i="6"/>
  <c r="J84" i="6"/>
  <c r="C130" i="6"/>
  <c r="D130" i="6"/>
  <c r="E130" i="6"/>
  <c r="F130" i="6"/>
  <c r="G130" i="6"/>
  <c r="H130" i="6"/>
  <c r="I130" i="6"/>
  <c r="J130" i="6"/>
  <c r="C131" i="6"/>
  <c r="D131" i="6"/>
  <c r="E131" i="6"/>
  <c r="F131" i="6"/>
  <c r="G131" i="6"/>
  <c r="H131" i="6"/>
  <c r="I131" i="6"/>
  <c r="J131" i="6"/>
  <c r="G163" i="6"/>
  <c r="C166" i="6"/>
  <c r="D166" i="6"/>
  <c r="E166" i="6"/>
  <c r="F166" i="6"/>
  <c r="G166" i="6"/>
  <c r="H166" i="6"/>
  <c r="I166" i="6"/>
  <c r="J166" i="6"/>
  <c r="C167" i="6"/>
  <c r="D167" i="6"/>
  <c r="E167" i="6"/>
  <c r="F167" i="6"/>
  <c r="G167" i="6"/>
  <c r="H167" i="6"/>
  <c r="I167" i="6"/>
  <c r="J167" i="6"/>
  <c r="C173" i="6"/>
  <c r="D173" i="6"/>
  <c r="E173" i="6"/>
  <c r="F173" i="6"/>
  <c r="G173" i="6"/>
  <c r="H173" i="6"/>
  <c r="I173" i="6"/>
  <c r="J173" i="6"/>
  <c r="B188" i="6"/>
  <c r="B189" i="6"/>
  <c r="B192" i="6"/>
  <c r="B195" i="6"/>
  <c r="B198" i="6"/>
  <c r="B201" i="6"/>
  <c r="B204" i="6"/>
  <c r="B207" i="6"/>
  <c r="B210" i="6"/>
  <c r="C214" i="6"/>
  <c r="D214" i="6"/>
  <c r="E214" i="6"/>
  <c r="F214" i="6"/>
  <c r="G214" i="6"/>
  <c r="H214" i="6"/>
  <c r="I214" i="6"/>
  <c r="J214" i="6"/>
  <c r="B221" i="6"/>
  <c r="C221" i="6"/>
  <c r="D221" i="6"/>
  <c r="E221" i="6"/>
  <c r="F221" i="6"/>
  <c r="G221" i="6"/>
  <c r="H221" i="6"/>
  <c r="I221" i="6"/>
  <c r="J221" i="6"/>
  <c r="C226" i="6"/>
  <c r="C250" i="6"/>
  <c r="D226" i="6"/>
  <c r="D250" i="6"/>
  <c r="E226" i="6"/>
  <c r="E250" i="6"/>
  <c r="F226" i="6"/>
  <c r="F250" i="6"/>
  <c r="G226" i="6"/>
  <c r="G250" i="6"/>
  <c r="H226" i="6"/>
  <c r="H250" i="6"/>
  <c r="I226" i="6"/>
  <c r="J226" i="6"/>
  <c r="C227" i="6"/>
  <c r="C251" i="6"/>
  <c r="D227" i="6"/>
  <c r="D251" i="6"/>
  <c r="E227" i="6"/>
  <c r="E251" i="6"/>
  <c r="F227" i="6"/>
  <c r="F251" i="6"/>
  <c r="G227" i="6"/>
  <c r="G251" i="6"/>
  <c r="H227" i="6"/>
  <c r="I227" i="6"/>
  <c r="I251" i="6"/>
  <c r="J227" i="6"/>
  <c r="C233" i="6"/>
  <c r="D233" i="6"/>
  <c r="E233" i="6"/>
  <c r="F233" i="6"/>
  <c r="G233" i="6"/>
  <c r="H233" i="6"/>
  <c r="I233" i="6"/>
  <c r="J233" i="6"/>
  <c r="C245" i="6"/>
  <c r="D245" i="6"/>
  <c r="E245" i="6"/>
  <c r="F245" i="6"/>
  <c r="G245" i="6"/>
  <c r="H245" i="6"/>
  <c r="I245" i="6"/>
  <c r="J245" i="6"/>
  <c r="I250" i="6"/>
  <c r="J250" i="6"/>
  <c r="J251" i="6"/>
  <c r="B54" i="6"/>
  <c r="B58" i="2"/>
  <c r="B36" i="6"/>
  <c r="I36" i="3"/>
  <c r="B47" i="3"/>
  <c r="B7" i="6"/>
  <c r="B67" i="6"/>
  <c r="B148" i="6"/>
  <c r="B212" i="2"/>
  <c r="B102" i="5"/>
  <c r="I201" i="2"/>
  <c r="B25" i="3"/>
  <c r="B149" i="6"/>
  <c r="B77" i="6"/>
  <c r="I157" i="5"/>
  <c r="I69" i="3"/>
  <c r="I113" i="3"/>
  <c r="B97" i="6"/>
  <c r="B146" i="5"/>
  <c r="B157" i="5"/>
  <c r="B69" i="3"/>
  <c r="B46" i="6"/>
  <c r="B15" i="6"/>
  <c r="B8" i="6"/>
  <c r="I58" i="3"/>
  <c r="B102" i="2"/>
  <c r="B17" i="6"/>
  <c r="B44" i="6"/>
  <c r="B10" i="6"/>
  <c r="I223" i="4"/>
  <c r="I212" i="4"/>
  <c r="B58" i="3"/>
  <c r="B157" i="2"/>
  <c r="B91" i="5"/>
  <c r="B60" i="6"/>
  <c r="B91" i="6"/>
  <c r="B92" i="6"/>
  <c r="B95" i="6"/>
  <c r="B116" i="6"/>
  <c r="B168" i="2"/>
  <c r="I190" i="2"/>
  <c r="I14" i="2"/>
  <c r="B27" i="6"/>
  <c r="B11" i="6"/>
  <c r="B28" i="6"/>
  <c r="I102" i="2"/>
  <c r="B63" i="6"/>
  <c r="B19" i="6"/>
  <c r="B9" i="6"/>
  <c r="B30" i="6"/>
  <c r="B80" i="3"/>
  <c r="B168" i="4"/>
  <c r="I47" i="2"/>
  <c r="I25" i="3"/>
  <c r="B138" i="6"/>
  <c r="B134" i="6"/>
  <c r="B201" i="4"/>
  <c r="B140" i="6"/>
  <c r="B26" i="6"/>
  <c r="B13" i="6"/>
  <c r="B41" i="6"/>
  <c r="B59" i="6"/>
  <c r="B57" i="6"/>
  <c r="B126" i="6"/>
  <c r="I80" i="2"/>
  <c r="B223" i="4"/>
  <c r="B113" i="6"/>
  <c r="B66" i="6"/>
  <c r="B142" i="6"/>
  <c r="B124" i="3"/>
  <c r="B65" i="6"/>
  <c r="B24" i="6"/>
  <c r="B115" i="6"/>
  <c r="B103" i="6"/>
  <c r="B120" i="6"/>
  <c r="I157" i="4"/>
  <c r="B58" i="6"/>
  <c r="I124" i="5"/>
  <c r="B35" i="6"/>
  <c r="I3" i="3"/>
  <c r="B31" i="6"/>
  <c r="I146" i="3"/>
  <c r="B37" i="6"/>
  <c r="I14" i="3"/>
  <c r="B6" i="6"/>
  <c r="B106" i="6"/>
  <c r="B80" i="6"/>
  <c r="B51" i="6"/>
  <c r="I58" i="2"/>
  <c r="B20" i="6"/>
  <c r="B25" i="2"/>
  <c r="B56" i="6"/>
  <c r="B34" i="6"/>
  <c r="B146" i="3"/>
  <c r="B132" i="6"/>
  <c r="B135" i="2"/>
  <c r="B109" i="6"/>
  <c r="B3" i="3"/>
  <c r="I135" i="2"/>
  <c r="B144" i="6"/>
  <c r="B139" i="6"/>
  <c r="I146" i="2"/>
  <c r="B93" i="6"/>
  <c r="I179" i="4"/>
  <c r="I69" i="2"/>
  <c r="B40" i="6"/>
  <c r="B18" i="6"/>
  <c r="B86" i="6"/>
  <c r="B39" i="6"/>
  <c r="B158" i="6"/>
  <c r="B105" i="6"/>
  <c r="B69" i="6"/>
  <c r="B159" i="6"/>
  <c r="B85" i="6"/>
  <c r="B23" i="6"/>
  <c r="I146" i="5"/>
  <c r="B45" i="6"/>
  <c r="B72" i="6"/>
  <c r="B136" i="6"/>
  <c r="B150" i="6"/>
  <c r="I102" i="5"/>
  <c r="B107" i="6"/>
  <c r="I135" i="5"/>
  <c r="B137" i="6"/>
  <c r="B146" i="6"/>
  <c r="B179" i="2"/>
  <c r="B61" i="6"/>
  <c r="I102" i="3"/>
  <c r="B5" i="6"/>
  <c r="B14" i="2"/>
  <c r="B161" i="6"/>
  <c r="B21" i="6"/>
  <c r="B52" i="6"/>
  <c r="B29" i="6"/>
  <c r="B43" i="6"/>
  <c r="B160" i="6"/>
  <c r="B155" i="6"/>
  <c r="B135" i="3"/>
  <c r="B153" i="6"/>
  <c r="B212" i="4"/>
  <c r="B91" i="2"/>
  <c r="B94" i="6"/>
  <c r="B96" i="6"/>
  <c r="B12" i="6"/>
  <c r="B99" i="6"/>
  <c r="B141" i="6"/>
  <c r="B113" i="2"/>
  <c r="B145" i="6"/>
  <c r="I91" i="2"/>
  <c r="B68" i="6"/>
  <c r="I80" i="3"/>
  <c r="B36" i="3"/>
  <c r="I168" i="4"/>
  <c r="B75" i="6"/>
  <c r="B32" i="6"/>
  <c r="I157" i="2"/>
  <c r="I201" i="4"/>
  <c r="B143" i="6"/>
  <c r="B118" i="6"/>
  <c r="B71" i="6"/>
  <c r="B135" i="5"/>
  <c r="B135" i="6"/>
  <c r="B3" i="2"/>
  <c r="I113" i="5"/>
  <c r="B74" i="6"/>
  <c r="B62" i="6"/>
  <c r="B110" i="6"/>
  <c r="B69" i="2"/>
  <c r="B55" i="6"/>
  <c r="B14" i="3"/>
  <c r="B124" i="5"/>
  <c r="B22" i="6"/>
  <c r="B88" i="6"/>
  <c r="B90" i="6"/>
  <c r="B113" i="5"/>
  <c r="B100" i="6"/>
  <c r="B121" i="6"/>
  <c r="B101" i="6"/>
  <c r="B76" i="6"/>
  <c r="B157" i="6"/>
  <c r="B157" i="3"/>
  <c r="B112" i="6"/>
  <c r="B36" i="2"/>
  <c r="B113" i="3"/>
  <c r="B98" i="6"/>
  <c r="I124" i="3"/>
  <c r="I91" i="3"/>
  <c r="I135" i="3"/>
  <c r="B25" i="6"/>
  <c r="B91" i="3"/>
  <c r="B87" i="6"/>
  <c r="B151" i="6"/>
  <c r="I36" i="2"/>
  <c r="B223" i="2"/>
  <c r="B157" i="4"/>
  <c r="B190" i="2"/>
  <c r="B16" i="6"/>
  <c r="B156" i="6"/>
  <c r="B78" i="6"/>
  <c r="B102" i="6"/>
  <c r="B190" i="4"/>
  <c r="B133" i="6"/>
  <c r="B125" i="6"/>
  <c r="B47" i="2"/>
  <c r="B146" i="2"/>
  <c r="I91" i="5"/>
  <c r="B124" i="2"/>
  <c r="B154" i="6"/>
  <c r="I190" i="4"/>
  <c r="B104" i="6"/>
  <c r="I47" i="3"/>
  <c r="I168" i="2"/>
  <c r="I179" i="2"/>
  <c r="B80" i="2"/>
  <c r="I212" i="2"/>
  <c r="B102" i="3"/>
  <c r="B119" i="6"/>
  <c r="B179" i="4"/>
  <c r="B108" i="6"/>
  <c r="B42" i="6"/>
  <c r="B70" i="6"/>
  <c r="B38" i="6"/>
  <c r="B33" i="6"/>
  <c r="I25" i="2"/>
  <c r="B73" i="6"/>
  <c r="B111" i="6"/>
  <c r="B152" i="6"/>
  <c r="I157" i="3"/>
  <c r="I113" i="2"/>
  <c r="B201" i="2"/>
  <c r="B117" i="6"/>
  <c r="B64" i="6"/>
  <c r="B14" i="6"/>
  <c r="B123" i="6"/>
  <c r="B79" i="6"/>
  <c r="I3" i="2"/>
  <c r="B122" i="6"/>
  <c r="B147" i="6"/>
  <c r="B89" i="6"/>
  <c r="B124" i="6"/>
  <c r="B53" i="6"/>
  <c r="B114" i="6"/>
  <c r="I223" i="2"/>
  <c r="I124" i="2"/>
  <c r="I163" i="6"/>
  <c r="E128" i="6"/>
  <c r="G128" i="6"/>
  <c r="H128" i="6"/>
  <c r="H163" i="6"/>
  <c r="F128" i="6"/>
  <c r="E142" i="2"/>
  <c r="E110" i="2"/>
  <c r="E86" i="2"/>
  <c r="E74" i="2"/>
  <c r="E20" i="2"/>
  <c r="E86" i="3"/>
  <c r="E39" i="3"/>
  <c r="E31" i="3"/>
  <c r="E10" i="3"/>
  <c r="F163" i="6"/>
  <c r="D128" i="6"/>
  <c r="L116" i="2"/>
  <c r="E109" i="2"/>
  <c r="E66" i="2"/>
  <c r="E53" i="2"/>
  <c r="L8" i="3"/>
  <c r="C128" i="6"/>
  <c r="E182" i="2"/>
  <c r="E60" i="2"/>
  <c r="E99" i="3"/>
  <c r="E163" i="6"/>
  <c r="E175" i="2"/>
  <c r="E77" i="2"/>
  <c r="D163" i="6"/>
  <c r="E170" i="2"/>
  <c r="E132" i="2"/>
  <c r="E95" i="2"/>
  <c r="E72" i="2"/>
  <c r="L64" i="2"/>
  <c r="E18" i="2"/>
  <c r="E82" i="3"/>
  <c r="E51" i="3"/>
  <c r="E28" i="3"/>
  <c r="C163" i="6"/>
  <c r="E192" i="2"/>
  <c r="E97" i="3"/>
  <c r="E88" i="3"/>
  <c r="E20" i="3"/>
  <c r="J163" i="6"/>
  <c r="L126" i="2"/>
  <c r="E21" i="2"/>
  <c r="E74" i="3"/>
  <c r="E62" i="3"/>
  <c r="E228" i="2"/>
  <c r="E50" i="2"/>
  <c r="H251" i="6"/>
  <c r="E75" i="2"/>
  <c r="E105" i="2"/>
  <c r="E129" i="2"/>
  <c r="E173" i="2"/>
  <c r="E62" i="2"/>
  <c r="E120" i="2"/>
  <c r="E140" i="2"/>
  <c r="E160" i="2"/>
  <c r="E18" i="3"/>
  <c r="E38" i="3"/>
  <c r="E87" i="3"/>
  <c r="L9" i="3"/>
  <c r="E54" i="2"/>
  <c r="E54" i="3"/>
  <c r="E94" i="3"/>
  <c r="E17" i="2"/>
  <c r="E115" i="2"/>
  <c r="E149" i="2"/>
  <c r="E17" i="3"/>
  <c r="E61" i="3"/>
  <c r="E28" i="2"/>
  <c r="E52" i="2"/>
  <c r="E82" i="2"/>
  <c r="E106" i="2"/>
  <c r="E42" i="3"/>
  <c r="E29" i="3"/>
  <c r="E83" i="3"/>
  <c r="E64" i="2"/>
  <c r="E98" i="2"/>
  <c r="E138" i="2"/>
  <c r="E6" i="3"/>
  <c r="E50" i="3"/>
  <c r="E98" i="3"/>
  <c r="E6" i="2"/>
  <c r="L72" i="3"/>
  <c r="L97" i="3"/>
  <c r="L83" i="3"/>
  <c r="L49" i="3"/>
  <c r="L39" i="3"/>
  <c r="L29" i="3"/>
  <c r="L19" i="3"/>
  <c r="E32" i="3"/>
  <c r="E8" i="3"/>
  <c r="L7" i="3"/>
  <c r="L105" i="2"/>
  <c r="L65" i="2"/>
  <c r="E95" i="3"/>
  <c r="E85" i="3"/>
  <c r="E71" i="3"/>
  <c r="E41" i="3"/>
  <c r="E27" i="3"/>
  <c r="E119" i="2"/>
  <c r="L18" i="6"/>
  <c r="L96" i="6"/>
  <c r="L121" i="6"/>
  <c r="L90" i="6"/>
  <c r="L112" i="6"/>
  <c r="L64" i="6"/>
  <c r="L117" i="6"/>
  <c r="L151" i="6"/>
  <c r="L61" i="6"/>
  <c r="L87" i="6"/>
  <c r="L39" i="6"/>
  <c r="L45" i="6"/>
  <c r="L120" i="6"/>
  <c r="L70" i="6"/>
  <c r="L58" i="6"/>
  <c r="L40" i="6"/>
  <c r="L10" i="6"/>
  <c r="L141" i="6"/>
  <c r="L98" i="6"/>
  <c r="L100" i="6"/>
  <c r="L122" i="6"/>
  <c r="L56" i="6"/>
  <c r="L119" i="6"/>
  <c r="L30" i="6"/>
  <c r="L36" i="6"/>
  <c r="L29" i="6"/>
  <c r="L37" i="6"/>
  <c r="L147" i="6"/>
  <c r="L74" i="6"/>
  <c r="L44" i="6"/>
  <c r="L69" i="6"/>
  <c r="L137" i="6"/>
  <c r="L12" i="6"/>
  <c r="L17" i="6"/>
  <c r="L155" i="6"/>
  <c r="L106" i="6"/>
  <c r="L152" i="6"/>
  <c r="L139" i="6"/>
  <c r="L161" i="6"/>
  <c r="L26" i="6"/>
  <c r="L11" i="6"/>
  <c r="L22" i="6"/>
  <c r="L75" i="6"/>
  <c r="L73" i="6"/>
  <c r="L133" i="6"/>
  <c r="L116" i="6"/>
  <c r="L55" i="6"/>
  <c r="L150" i="6"/>
  <c r="L76" i="6"/>
  <c r="L108" i="6"/>
  <c r="L132" i="6"/>
  <c r="L145" i="6"/>
  <c r="L63" i="6"/>
  <c r="L97" i="6"/>
  <c r="L159" i="6"/>
  <c r="L157" i="6"/>
  <c r="L111" i="6"/>
  <c r="L21" i="6"/>
  <c r="L13" i="6"/>
  <c r="L34" i="6"/>
  <c r="L93" i="6"/>
  <c r="L79" i="6"/>
  <c r="L140" i="6"/>
  <c r="L16" i="6"/>
  <c r="L59" i="6"/>
  <c r="L72" i="6"/>
  <c r="L136" i="6"/>
  <c r="L32" i="6"/>
  <c r="L142" i="6"/>
  <c r="L85" i="6"/>
  <c r="L114" i="6"/>
  <c r="L110" i="6"/>
  <c r="L6" i="6"/>
  <c r="L43" i="6"/>
  <c r="L60" i="6"/>
  <c r="L31" i="6"/>
  <c r="L24" i="6"/>
  <c r="L149" i="6"/>
  <c r="L27" i="6"/>
  <c r="L148" i="6"/>
  <c r="L38" i="6"/>
  <c r="L135" i="6"/>
  <c r="L15" i="6"/>
  <c r="L105" i="6"/>
  <c r="L124" i="6"/>
  <c r="L53" i="6"/>
  <c r="L115" i="6"/>
  <c r="L5" i="6"/>
  <c r="L42" i="6"/>
  <c r="L57" i="6"/>
  <c r="L158" i="6"/>
  <c r="L88" i="6"/>
  <c r="L51" i="6"/>
  <c r="L71" i="6"/>
  <c r="L80" i="6"/>
  <c r="L92" i="6"/>
  <c r="L68" i="6"/>
  <c r="L156" i="6"/>
  <c r="L62" i="6"/>
  <c r="L66" i="6"/>
  <c r="L113" i="6"/>
  <c r="L91" i="6"/>
  <c r="L138" i="6"/>
  <c r="L77" i="6"/>
  <c r="L123" i="6"/>
  <c r="L102" i="6"/>
  <c r="L104" i="6"/>
  <c r="L101" i="6"/>
  <c r="L52" i="6"/>
  <c r="L143" i="6"/>
  <c r="L160" i="6"/>
  <c r="L154" i="6"/>
  <c r="L118" i="6"/>
  <c r="L103" i="6"/>
  <c r="L41" i="6"/>
  <c r="L28" i="6"/>
  <c r="L134" i="6"/>
  <c r="L65" i="6"/>
  <c r="L109" i="6"/>
  <c r="L20" i="6"/>
  <c r="L23" i="6"/>
  <c r="L33" i="6"/>
  <c r="L25" i="6"/>
  <c r="L94" i="6"/>
  <c r="L8" i="6"/>
  <c r="L125" i="6"/>
  <c r="L14" i="6"/>
  <c r="L153" i="6"/>
  <c r="L144" i="6"/>
  <c r="L7" i="6"/>
  <c r="L146" i="6"/>
  <c r="L67" i="6"/>
  <c r="L107" i="6"/>
  <c r="L54" i="6"/>
  <c r="L9" i="6"/>
  <c r="L95" i="6"/>
  <c r="L35" i="6"/>
  <c r="L46" i="6"/>
  <c r="L19" i="6"/>
  <c r="L89" i="6"/>
  <c r="L78" i="6"/>
  <c r="L99" i="6"/>
  <c r="L126" i="6"/>
  <c r="L86" i="6"/>
  <c r="C48" i="6"/>
  <c r="D48" i="6"/>
  <c r="E48" i="6"/>
  <c r="F48" i="6"/>
  <c r="G48" i="6"/>
  <c r="H48" i="6"/>
  <c r="I48" i="6"/>
  <c r="J48" i="6"/>
  <c r="F82" i="6"/>
  <c r="G82" i="6"/>
  <c r="H82" i="6"/>
  <c r="I82" i="6"/>
  <c r="J82" i="6"/>
  <c r="C82" i="6"/>
  <c r="D82" i="6"/>
  <c r="E82" i="6"/>
  <c r="G55" i="6"/>
  <c r="E44" i="6"/>
  <c r="E105" i="6"/>
  <c r="D44" i="6"/>
  <c r="H148" i="6"/>
  <c r="E98" i="6"/>
  <c r="H116" i="6"/>
  <c r="C96" i="6"/>
  <c r="C60" i="6"/>
  <c r="G73" i="6"/>
  <c r="D39" i="6"/>
  <c r="I52" i="6"/>
  <c r="E27" i="6"/>
  <c r="F124" i="6"/>
  <c r="F97" i="6"/>
  <c r="D92" i="6"/>
  <c r="F147" i="6"/>
  <c r="E80" i="6"/>
  <c r="D141" i="6"/>
  <c r="I27" i="6"/>
  <c r="D143" i="6"/>
  <c r="H155" i="6"/>
  <c r="E120" i="6"/>
  <c r="F9" i="6"/>
  <c r="E54" i="6"/>
  <c r="H24" i="6"/>
  <c r="F80" i="6"/>
  <c r="C56" i="6"/>
  <c r="H35" i="6"/>
  <c r="G140" i="6"/>
  <c r="G42" i="6"/>
  <c r="I44" i="6"/>
  <c r="C85" i="6"/>
  <c r="G54" i="6"/>
  <c r="E99" i="6"/>
  <c r="H69" i="6"/>
  <c r="D19" i="6"/>
  <c r="J37" i="6"/>
  <c r="C65" i="6"/>
  <c r="I24" i="6"/>
  <c r="I71" i="6"/>
  <c r="I146" i="6"/>
  <c r="I149" i="6"/>
  <c r="C151" i="6"/>
  <c r="I64" i="6"/>
  <c r="C66" i="6"/>
  <c r="G149" i="6"/>
  <c r="E93" i="6"/>
  <c r="G22" i="6"/>
  <c r="E28" i="6"/>
  <c r="C113" i="6"/>
  <c r="J123" i="6"/>
  <c r="I46" i="6"/>
  <c r="D123" i="6"/>
  <c r="J111" i="6"/>
  <c r="E97" i="6"/>
  <c r="G88" i="6"/>
  <c r="D85" i="6"/>
  <c r="I91" i="6"/>
  <c r="F137" i="6"/>
  <c r="I89" i="6"/>
  <c r="G10" i="6"/>
  <c r="D144" i="6"/>
  <c r="F154" i="6"/>
  <c r="D63" i="6"/>
  <c r="J86" i="6"/>
  <c r="C78" i="6"/>
  <c r="G105" i="6"/>
  <c r="D156" i="6"/>
  <c r="J40" i="6"/>
  <c r="C74" i="6"/>
  <c r="J152" i="6"/>
  <c r="F20" i="6"/>
  <c r="H146" i="6"/>
  <c r="D126" i="6"/>
  <c r="C51" i="6"/>
  <c r="I105" i="6"/>
  <c r="E119" i="6"/>
  <c r="E74" i="6"/>
  <c r="D75" i="6"/>
  <c r="E61" i="6"/>
  <c r="J32" i="6"/>
  <c r="H39" i="6"/>
  <c r="G32" i="6"/>
  <c r="J38" i="6"/>
  <c r="F30" i="6"/>
  <c r="G7" i="6"/>
  <c r="F8" i="6"/>
  <c r="D20" i="6"/>
  <c r="C158" i="6"/>
  <c r="D34" i="6"/>
  <c r="H138" i="6"/>
  <c r="E72" i="6"/>
  <c r="H8" i="6"/>
  <c r="I101" i="6"/>
  <c r="C91" i="6"/>
  <c r="I124" i="6"/>
  <c r="F32" i="6"/>
  <c r="I121" i="6"/>
  <c r="C117" i="6"/>
  <c r="E53" i="6"/>
  <c r="H64" i="6"/>
  <c r="D14" i="6"/>
  <c r="J73" i="6"/>
  <c r="I9" i="6"/>
  <c r="F144" i="6"/>
  <c r="F136" i="6"/>
  <c r="H118" i="6"/>
  <c r="C45" i="6"/>
  <c r="J148" i="6"/>
  <c r="D95" i="6"/>
  <c r="H152" i="6"/>
  <c r="C132" i="6"/>
  <c r="C89" i="6"/>
  <c r="I99" i="6"/>
  <c r="G87" i="6"/>
  <c r="C154" i="6"/>
  <c r="J140" i="6"/>
  <c r="F111" i="6"/>
  <c r="D160" i="6"/>
  <c r="D71" i="6"/>
  <c r="C10" i="6"/>
  <c r="J62" i="6"/>
  <c r="I93" i="6"/>
  <c r="C38" i="6"/>
  <c r="J133" i="6"/>
  <c r="F33" i="6"/>
  <c r="F158" i="6"/>
  <c r="D147" i="6"/>
  <c r="H150" i="6"/>
  <c r="H141" i="6"/>
  <c r="H113" i="6"/>
  <c r="H43" i="6"/>
  <c r="J65" i="6"/>
  <c r="D153" i="6"/>
  <c r="C73" i="6"/>
  <c r="C61" i="6"/>
  <c r="F113" i="6"/>
  <c r="G38" i="6"/>
  <c r="E90" i="6"/>
  <c r="F12" i="6"/>
  <c r="E25" i="6"/>
  <c r="J76" i="6"/>
  <c r="J139" i="6"/>
  <c r="I33" i="6"/>
  <c r="F146" i="6"/>
  <c r="I134" i="6"/>
  <c r="I67" i="6"/>
  <c r="E32" i="6"/>
  <c r="D42" i="6"/>
  <c r="H124" i="6"/>
  <c r="C159" i="6"/>
  <c r="F56" i="6"/>
  <c r="I114" i="6"/>
  <c r="C88" i="6"/>
  <c r="I106" i="6"/>
  <c r="C43" i="6"/>
  <c r="C94" i="6"/>
  <c r="C134" i="6"/>
  <c r="C53" i="6"/>
  <c r="F139" i="6"/>
  <c r="F74" i="6"/>
  <c r="D100" i="6"/>
  <c r="C115" i="6"/>
  <c r="H114" i="6"/>
  <c r="E102" i="6"/>
  <c r="J54" i="6"/>
  <c r="I20" i="6"/>
  <c r="G15" i="6"/>
  <c r="H122" i="6"/>
  <c r="C44" i="6"/>
  <c r="G98" i="6"/>
  <c r="D12" i="6"/>
  <c r="H158" i="6"/>
  <c r="F112" i="6"/>
  <c r="J119" i="6"/>
  <c r="J42" i="6"/>
  <c r="H42" i="6"/>
  <c r="G152" i="6"/>
  <c r="D157" i="6"/>
  <c r="F60" i="6"/>
  <c r="H51" i="6"/>
  <c r="I15" i="6"/>
  <c r="D38" i="6"/>
  <c r="G159" i="6"/>
  <c r="J6" i="6"/>
  <c r="I94" i="6"/>
  <c r="I58" i="6"/>
  <c r="E23" i="6"/>
  <c r="I126" i="6"/>
  <c r="F42" i="6"/>
  <c r="J33" i="6"/>
  <c r="D111" i="6"/>
  <c r="H10" i="6"/>
  <c r="J58" i="6"/>
  <c r="E43" i="6"/>
  <c r="H96" i="6"/>
  <c r="D134" i="6"/>
  <c r="J100" i="6"/>
  <c r="J105" i="6"/>
  <c r="E79" i="6"/>
  <c r="J19" i="6"/>
  <c r="G67" i="6"/>
  <c r="C95" i="6"/>
  <c r="E91" i="6"/>
  <c r="J154" i="6"/>
  <c r="F98" i="6"/>
  <c r="D66" i="6"/>
  <c r="D118" i="6"/>
  <c r="I16" i="6"/>
  <c r="E6" i="6"/>
  <c r="C110" i="6"/>
  <c r="I160" i="6"/>
  <c r="D154" i="6"/>
  <c r="G24" i="6"/>
  <c r="E18" i="6"/>
  <c r="G14" i="6"/>
  <c r="D148" i="6"/>
  <c r="E157" i="6"/>
  <c r="F86" i="6"/>
  <c r="J124" i="6"/>
  <c r="H22" i="6"/>
  <c r="H74" i="6"/>
  <c r="F94" i="6"/>
  <c r="C133" i="6"/>
  <c r="I118" i="6"/>
  <c r="I132" i="6"/>
  <c r="G6" i="6"/>
  <c r="I12" i="6"/>
  <c r="H154" i="6"/>
  <c r="G46" i="6"/>
  <c r="C144" i="6"/>
  <c r="F116" i="6"/>
  <c r="D41" i="6"/>
  <c r="D24" i="6"/>
  <c r="F55" i="6"/>
  <c r="G93" i="6"/>
  <c r="C7" i="6"/>
  <c r="I120" i="6"/>
  <c r="E122" i="6"/>
  <c r="E110" i="6"/>
  <c r="H65" i="6"/>
  <c r="E24" i="6"/>
  <c r="D8" i="6"/>
  <c r="H91" i="6"/>
  <c r="D109" i="6"/>
  <c r="H106" i="6"/>
  <c r="G146" i="6"/>
  <c r="E16" i="6"/>
  <c r="I104" i="6"/>
  <c r="J137" i="6"/>
  <c r="C18" i="6"/>
  <c r="F43" i="6"/>
  <c r="F85" i="6"/>
  <c r="G11" i="6"/>
  <c r="F79" i="6"/>
  <c r="D146" i="6"/>
  <c r="H71" i="6"/>
  <c r="J91" i="6"/>
  <c r="G141" i="6"/>
  <c r="I103" i="6"/>
  <c r="C59" i="6"/>
  <c r="D79" i="6"/>
  <c r="H123" i="6"/>
  <c r="E77" i="6"/>
  <c r="I139" i="6"/>
  <c r="I95" i="6"/>
  <c r="J66" i="6"/>
  <c r="G30" i="6"/>
  <c r="E59" i="6"/>
  <c r="D106" i="6"/>
  <c r="I159" i="6"/>
  <c r="I57" i="6"/>
  <c r="G132" i="6"/>
  <c r="G100" i="6"/>
  <c r="F133" i="6"/>
  <c r="F140" i="6"/>
  <c r="F120" i="6"/>
  <c r="F73" i="6"/>
  <c r="C103" i="6"/>
  <c r="J89" i="6"/>
  <c r="I96" i="6"/>
  <c r="J96" i="6"/>
  <c r="H68" i="6"/>
  <c r="C20" i="6"/>
  <c r="E112" i="6"/>
  <c r="E35" i="6"/>
  <c r="F13" i="6"/>
  <c r="I62" i="6"/>
  <c r="J9" i="6"/>
  <c r="G13" i="6"/>
  <c r="J12" i="6"/>
  <c r="H110" i="6"/>
  <c r="D18" i="6"/>
  <c r="I70" i="6"/>
  <c r="F34" i="6"/>
  <c r="F90" i="6"/>
  <c r="F141" i="6"/>
  <c r="H23" i="6"/>
  <c r="I65" i="6"/>
  <c r="G161" i="6"/>
  <c r="D25" i="6"/>
  <c r="H63" i="6"/>
  <c r="J17" i="6"/>
  <c r="I22" i="6"/>
  <c r="G60" i="6"/>
  <c r="F135" i="6"/>
  <c r="D35" i="6"/>
  <c r="I68" i="6"/>
  <c r="F70" i="6"/>
  <c r="G59" i="6"/>
  <c r="H19" i="6"/>
  <c r="G64" i="6"/>
  <c r="I29" i="6"/>
  <c r="J95" i="6"/>
  <c r="F25" i="6"/>
  <c r="G101" i="6"/>
  <c r="J93" i="6"/>
  <c r="J146" i="6"/>
  <c r="J39" i="6"/>
  <c r="C76" i="6"/>
  <c r="H151" i="6"/>
  <c r="J115" i="6"/>
  <c r="J134" i="6"/>
  <c r="E65" i="6"/>
  <c r="C156" i="6"/>
  <c r="J142" i="6"/>
  <c r="D32" i="6"/>
  <c r="E58" i="6"/>
  <c r="F41" i="6"/>
  <c r="C150" i="6"/>
  <c r="J71" i="6"/>
  <c r="F36" i="6"/>
  <c r="C21" i="6"/>
  <c r="D16" i="6"/>
  <c r="I10" i="6"/>
  <c r="E15" i="6"/>
  <c r="J72" i="6"/>
  <c r="D121" i="6"/>
  <c r="D113" i="6"/>
  <c r="G86" i="6"/>
  <c r="G40" i="6"/>
  <c r="H111" i="6"/>
  <c r="D69" i="6"/>
  <c r="G157" i="6"/>
  <c r="F27" i="6"/>
  <c r="J41" i="6"/>
  <c r="H157" i="6"/>
  <c r="E126" i="6"/>
  <c r="E113" i="6"/>
  <c r="C63" i="6"/>
  <c r="C54" i="6"/>
  <c r="C64" i="6"/>
  <c r="E116" i="6"/>
  <c r="D60" i="6"/>
  <c r="I100" i="6"/>
  <c r="C145" i="6"/>
  <c r="E86" i="6"/>
  <c r="E103" i="6"/>
  <c r="I21" i="6"/>
  <c r="E40" i="6"/>
  <c r="I125" i="6"/>
  <c r="E33" i="6"/>
  <c r="H61" i="6"/>
  <c r="E139" i="6"/>
  <c r="D13" i="6"/>
  <c r="D136" i="6"/>
  <c r="J51" i="6"/>
  <c r="D105" i="6"/>
  <c r="D46" i="6"/>
  <c r="C141" i="6"/>
  <c r="F54" i="6"/>
  <c r="J11" i="6"/>
  <c r="D99" i="6"/>
  <c r="J34" i="6"/>
  <c r="H149" i="6"/>
  <c r="G29" i="6"/>
  <c r="H161" i="6"/>
  <c r="D93" i="6"/>
  <c r="G114" i="6"/>
  <c r="H147" i="6"/>
  <c r="D31" i="6"/>
  <c r="C28" i="6"/>
  <c r="E31" i="6"/>
  <c r="H25" i="6"/>
  <c r="E151" i="6"/>
  <c r="C147" i="6"/>
  <c r="C126" i="6"/>
  <c r="F7" i="6"/>
  <c r="J53" i="6"/>
  <c r="E21" i="6"/>
  <c r="I155" i="6"/>
  <c r="F71" i="6"/>
  <c r="G99" i="6"/>
  <c r="D21" i="6"/>
  <c r="C107" i="6"/>
  <c r="E62" i="6"/>
  <c r="I7" i="6"/>
  <c r="I69" i="6"/>
  <c r="C109" i="6"/>
  <c r="F102" i="6"/>
  <c r="F101" i="6"/>
  <c r="I142" i="6"/>
  <c r="C19" i="6"/>
  <c r="E64" i="6"/>
  <c r="C105" i="6"/>
  <c r="G31" i="6"/>
  <c r="G102" i="6"/>
  <c r="H92" i="6"/>
  <c r="E148" i="6"/>
  <c r="J120" i="6"/>
  <c r="J135" i="6"/>
  <c r="E60" i="6"/>
  <c r="D5" i="6"/>
  <c r="H107" i="6"/>
  <c r="D112" i="6"/>
  <c r="H126" i="6"/>
  <c r="D23" i="6"/>
  <c r="F46" i="6"/>
  <c r="H76" i="6"/>
  <c r="G108" i="6"/>
  <c r="J159" i="6"/>
  <c r="D7" i="6"/>
  <c r="F19" i="6"/>
  <c r="D74" i="6"/>
  <c r="D110" i="6"/>
  <c r="I154" i="6"/>
  <c r="E109" i="6"/>
  <c r="I73" i="6"/>
  <c r="J94" i="6"/>
  <c r="D122" i="6"/>
  <c r="H70" i="6"/>
  <c r="C40" i="6"/>
  <c r="G115" i="6"/>
  <c r="D114" i="6"/>
  <c r="G109" i="6"/>
  <c r="D135" i="6"/>
  <c r="H86" i="6"/>
  <c r="D155" i="6"/>
  <c r="C124" i="6"/>
  <c r="C152" i="6"/>
  <c r="G97" i="6"/>
  <c r="J121" i="6"/>
  <c r="J36" i="6"/>
  <c r="E108" i="6"/>
  <c r="I141" i="6"/>
  <c r="E38" i="6"/>
  <c r="F69" i="6"/>
  <c r="I32" i="6"/>
  <c r="D88" i="6"/>
  <c r="C79" i="6"/>
  <c r="C155" i="6"/>
  <c r="F138" i="6"/>
  <c r="E11" i="6"/>
  <c r="F78" i="6"/>
  <c r="J145" i="6"/>
  <c r="F17" i="6"/>
  <c r="F14" i="6"/>
  <c r="I143" i="6"/>
  <c r="G28" i="6"/>
  <c r="F126" i="6"/>
  <c r="D10" i="6"/>
  <c r="C14" i="6"/>
  <c r="G74" i="6"/>
  <c r="J108" i="6"/>
  <c r="E146" i="6"/>
  <c r="E100" i="6"/>
  <c r="D104" i="6"/>
  <c r="H79" i="6"/>
  <c r="E152" i="6"/>
  <c r="G145" i="6"/>
  <c r="J28" i="6"/>
  <c r="G8" i="6"/>
  <c r="E140" i="6"/>
  <c r="E7" i="6"/>
  <c r="F95" i="6"/>
  <c r="F38" i="6"/>
  <c r="E153" i="6"/>
  <c r="I45" i="6"/>
  <c r="G91" i="6"/>
  <c r="D151" i="6"/>
  <c r="D56" i="6"/>
  <c r="I108" i="6"/>
  <c r="G75" i="6"/>
  <c r="D107" i="6"/>
  <c r="G71" i="6"/>
  <c r="J24" i="6"/>
  <c r="E117" i="6"/>
  <c r="F65" i="6"/>
  <c r="F105" i="6"/>
  <c r="H60" i="6"/>
  <c r="H9" i="6"/>
  <c r="F93" i="6"/>
  <c r="G56" i="6"/>
  <c r="J88" i="6"/>
  <c r="J79" i="6"/>
  <c r="H100" i="6"/>
  <c r="E45" i="6"/>
  <c r="J27" i="6"/>
  <c r="I153" i="6"/>
  <c r="D57" i="6"/>
  <c r="H95" i="6"/>
  <c r="E121" i="6"/>
  <c r="C102" i="6"/>
  <c r="E141" i="6"/>
  <c r="E149" i="6"/>
  <c r="I26" i="6"/>
  <c r="H13" i="6"/>
  <c r="I74" i="6"/>
  <c r="C120" i="6"/>
  <c r="J45" i="6"/>
  <c r="J69" i="6"/>
  <c r="C136" i="6"/>
  <c r="D55" i="6"/>
  <c r="D117" i="6"/>
  <c r="I60" i="6"/>
  <c r="J160" i="6"/>
  <c r="I102" i="6"/>
  <c r="C29" i="6"/>
  <c r="C8" i="6"/>
  <c r="E69" i="6"/>
  <c r="J132" i="6"/>
  <c r="I55" i="6"/>
  <c r="F21" i="6"/>
  <c r="J59" i="6"/>
  <c r="G85" i="6"/>
  <c r="C77" i="6"/>
  <c r="H21" i="6"/>
  <c r="C118" i="6"/>
  <c r="E154" i="6"/>
  <c r="D133" i="6"/>
  <c r="C69" i="6"/>
  <c r="E73" i="6"/>
  <c r="C5" i="6"/>
  <c r="J16" i="6"/>
  <c r="G154" i="6"/>
  <c r="H34" i="6"/>
  <c r="J75" i="6"/>
  <c r="F10" i="6"/>
  <c r="F145" i="6"/>
  <c r="H104" i="6"/>
  <c r="G65" i="6"/>
  <c r="C34" i="6"/>
  <c r="D86" i="6"/>
  <c r="H26" i="6"/>
  <c r="H52" i="6"/>
  <c r="C100" i="6"/>
  <c r="H11" i="6"/>
  <c r="F39" i="6"/>
  <c r="E133" i="6"/>
  <c r="J144" i="6"/>
  <c r="E135" i="6"/>
  <c r="C9" i="6"/>
  <c r="C62" i="6"/>
  <c r="G150" i="6"/>
  <c r="C114" i="6"/>
  <c r="H57" i="6"/>
  <c r="D102" i="6"/>
  <c r="J122" i="6"/>
  <c r="E94" i="6"/>
  <c r="I13" i="6"/>
  <c r="G107" i="6"/>
  <c r="J20" i="6"/>
  <c r="E85" i="6"/>
  <c r="D97" i="6"/>
  <c r="G121" i="6"/>
  <c r="I92" i="6"/>
  <c r="H55" i="6"/>
  <c r="E14" i="6"/>
  <c r="C137" i="6"/>
  <c r="I8" i="6"/>
  <c r="H14" i="6"/>
  <c r="G106" i="6"/>
  <c r="I6" i="6"/>
  <c r="F28" i="6"/>
  <c r="I86" i="6"/>
  <c r="F77" i="6"/>
  <c r="J113" i="6"/>
  <c r="D27" i="6"/>
  <c r="C143" i="6"/>
  <c r="E160" i="6"/>
  <c r="I113" i="6"/>
  <c r="D150" i="6"/>
  <c r="H90" i="6"/>
  <c r="I123" i="6"/>
  <c r="D58" i="6"/>
  <c r="G62" i="6"/>
  <c r="F125" i="6"/>
  <c r="E95" i="6"/>
  <c r="J102" i="6"/>
  <c r="H87" i="6"/>
  <c r="F99" i="6"/>
  <c r="D61" i="6"/>
  <c r="E46" i="6"/>
  <c r="I157" i="6"/>
  <c r="G39" i="6"/>
  <c r="I90" i="6"/>
  <c r="J118" i="6"/>
  <c r="J56" i="6"/>
  <c r="J125" i="6"/>
  <c r="I148" i="6"/>
  <c r="D68" i="6"/>
  <c r="C13" i="6"/>
  <c r="J77" i="6"/>
  <c r="G21" i="6"/>
  <c r="H44" i="6"/>
  <c r="J149" i="6"/>
  <c r="H159" i="6"/>
  <c r="G134" i="6"/>
  <c r="J61" i="6"/>
  <c r="D119" i="6"/>
  <c r="E56" i="6"/>
  <c r="F91" i="6"/>
  <c r="E118" i="6"/>
  <c r="H45" i="6"/>
  <c r="C23" i="6"/>
  <c r="C93" i="6"/>
  <c r="I80" i="6"/>
  <c r="J10" i="6"/>
  <c r="I133" i="6"/>
  <c r="G44" i="6"/>
  <c r="E13" i="6"/>
  <c r="E30" i="6"/>
  <c r="I76" i="6"/>
  <c r="E55" i="6"/>
  <c r="J67" i="6"/>
  <c r="F107" i="6"/>
  <c r="H41" i="6"/>
  <c r="D51" i="6"/>
  <c r="J57" i="6"/>
  <c r="G122" i="6"/>
  <c r="E37" i="6"/>
  <c r="C15" i="6"/>
  <c r="H144" i="6"/>
  <c r="F114" i="6"/>
  <c r="D70" i="6"/>
  <c r="I115" i="6"/>
  <c r="G34" i="6"/>
  <c r="I109" i="6"/>
  <c r="J21" i="6"/>
  <c r="C112" i="6"/>
  <c r="H53" i="6"/>
  <c r="H28" i="6"/>
  <c r="E161" i="6"/>
  <c r="D73" i="6"/>
  <c r="J64" i="6"/>
  <c r="I19" i="6"/>
  <c r="C123" i="6"/>
  <c r="G125" i="6"/>
  <c r="G148" i="6"/>
  <c r="G35" i="6"/>
  <c r="H136" i="6"/>
  <c r="I34" i="6"/>
  <c r="I98" i="6"/>
  <c r="E51" i="6"/>
  <c r="H59" i="6"/>
  <c r="C37" i="6"/>
  <c r="J80" i="6"/>
  <c r="F103" i="6"/>
  <c r="D15" i="6"/>
  <c r="E142" i="6"/>
  <c r="J141" i="6"/>
  <c r="H143" i="6"/>
  <c r="G57" i="6"/>
  <c r="H125" i="6"/>
  <c r="J97" i="6"/>
  <c r="D158" i="6"/>
  <c r="G19" i="6"/>
  <c r="G116" i="6"/>
  <c r="C122" i="6"/>
  <c r="I56" i="6"/>
  <c r="H7" i="6"/>
  <c r="E87" i="6"/>
  <c r="J143" i="6"/>
  <c r="F152" i="6"/>
  <c r="E123" i="6"/>
  <c r="C41" i="6"/>
  <c r="G119" i="6"/>
  <c r="F57" i="6"/>
  <c r="G9" i="6"/>
  <c r="I85" i="6"/>
  <c r="I39" i="6"/>
  <c r="I53" i="6"/>
  <c r="D26" i="6"/>
  <c r="C101" i="6"/>
  <c r="F23" i="6"/>
  <c r="I111" i="6"/>
  <c r="I66" i="6"/>
  <c r="F160" i="6"/>
  <c r="D132" i="6"/>
  <c r="J155" i="6"/>
  <c r="G23" i="6"/>
  <c r="F123" i="6"/>
  <c r="C67" i="6"/>
  <c r="E66" i="6"/>
  <c r="E52" i="6"/>
  <c r="F121" i="6"/>
  <c r="E68" i="6"/>
  <c r="G79" i="6"/>
  <c r="I72" i="6"/>
  <c r="J29" i="6"/>
  <c r="H135" i="6"/>
  <c r="H99" i="6"/>
  <c r="C116" i="6"/>
  <c r="J26" i="6"/>
  <c r="H139" i="6"/>
  <c r="C98" i="6"/>
  <c r="E29" i="6"/>
  <c r="D116" i="6"/>
  <c r="I23" i="6"/>
  <c r="J5" i="6"/>
  <c r="H103" i="6"/>
  <c r="D30" i="6"/>
  <c r="J150" i="6"/>
  <c r="E111" i="6"/>
  <c r="E89" i="6"/>
  <c r="G89" i="6"/>
  <c r="H72" i="6"/>
  <c r="H98" i="6"/>
  <c r="C35" i="6"/>
  <c r="G94" i="6"/>
  <c r="F157" i="6"/>
  <c r="I112" i="6"/>
  <c r="E42" i="6"/>
  <c r="J31" i="6"/>
  <c r="I78" i="6"/>
  <c r="C26" i="6"/>
  <c r="F149" i="6"/>
  <c r="G117" i="6"/>
  <c r="D64" i="6"/>
  <c r="H119" i="6"/>
  <c r="H93" i="6"/>
  <c r="D72" i="6"/>
  <c r="J55" i="6"/>
  <c r="F115" i="6"/>
  <c r="J109" i="6"/>
  <c r="G51" i="6"/>
  <c r="H120" i="6"/>
  <c r="J13" i="6"/>
  <c r="F29" i="6"/>
  <c r="D65" i="6"/>
  <c r="E22" i="6"/>
  <c r="J44" i="6"/>
  <c r="F63" i="6"/>
  <c r="I17" i="6"/>
  <c r="J151" i="6"/>
  <c r="I138" i="6"/>
  <c r="C22" i="6"/>
  <c r="J99" i="6"/>
  <c r="H78" i="6"/>
  <c r="I158" i="6"/>
  <c r="F142" i="6"/>
  <c r="E115" i="6"/>
  <c r="H94" i="6"/>
  <c r="C27" i="6"/>
  <c r="H102" i="6"/>
  <c r="C108" i="6"/>
  <c r="F119" i="6"/>
  <c r="I35" i="6"/>
  <c r="H115" i="6"/>
  <c r="H89" i="6"/>
  <c r="C160" i="6"/>
  <c r="F72" i="6"/>
  <c r="I156" i="6"/>
  <c r="H97" i="6"/>
  <c r="C11" i="6"/>
  <c r="D17" i="6"/>
  <c r="E106" i="6"/>
  <c r="C139" i="6"/>
  <c r="J90" i="6"/>
  <c r="D37" i="6"/>
  <c r="F110" i="6"/>
  <c r="F68" i="6"/>
  <c r="D137" i="6"/>
  <c r="C31" i="6"/>
  <c r="H153" i="6"/>
  <c r="H105" i="6"/>
  <c r="J98" i="6"/>
  <c r="I54" i="6"/>
  <c r="E158" i="6"/>
  <c r="G18" i="6"/>
  <c r="F109" i="6"/>
  <c r="D98" i="6"/>
  <c r="H80" i="6"/>
  <c r="C36" i="6"/>
  <c r="H58" i="6"/>
  <c r="F143" i="6"/>
  <c r="C149" i="6"/>
  <c r="F134" i="6"/>
  <c r="D6" i="6"/>
  <c r="H85" i="6"/>
  <c r="C140" i="6"/>
  <c r="C71" i="6"/>
  <c r="D28" i="6"/>
  <c r="J25" i="6"/>
  <c r="D124" i="6"/>
  <c r="G69" i="6"/>
  <c r="C157" i="6"/>
  <c r="J60" i="6"/>
  <c r="J35" i="6"/>
  <c r="G112" i="6"/>
  <c r="I122" i="6"/>
  <c r="J114" i="6"/>
  <c r="I140" i="6"/>
  <c r="I5" i="6"/>
  <c r="J116" i="6"/>
  <c r="D138" i="6"/>
  <c r="D59" i="6"/>
  <c r="C30" i="6"/>
  <c r="H20" i="6"/>
  <c r="G153" i="6"/>
  <c r="E8" i="6"/>
  <c r="E12" i="6"/>
  <c r="F62" i="6"/>
  <c r="I110" i="6"/>
  <c r="C111" i="6"/>
  <c r="J136" i="6"/>
  <c r="I88" i="6"/>
  <c r="E124" i="6"/>
  <c r="I51" i="6"/>
  <c r="G110" i="6"/>
  <c r="I11" i="6"/>
  <c r="C87" i="6"/>
  <c r="J30" i="6"/>
  <c r="E75" i="6"/>
  <c r="J107" i="6"/>
  <c r="I43" i="6"/>
  <c r="E17" i="6"/>
  <c r="J112" i="6"/>
  <c r="H18" i="6"/>
  <c r="C80" i="6"/>
  <c r="H56" i="6"/>
  <c r="H29" i="6"/>
  <c r="G25" i="6"/>
  <c r="H132" i="6"/>
  <c r="G135" i="6"/>
  <c r="E101" i="6"/>
  <c r="I144" i="6"/>
  <c r="F122" i="6"/>
  <c r="C153" i="6"/>
  <c r="E5" i="6"/>
  <c r="C33" i="6"/>
  <c r="I30" i="6"/>
  <c r="G138" i="6"/>
  <c r="D78" i="6"/>
  <c r="G72" i="6"/>
  <c r="F151" i="6"/>
  <c r="G151" i="6"/>
  <c r="C52" i="6"/>
  <c r="D91" i="6"/>
  <c r="E144" i="6"/>
  <c r="J15" i="6"/>
  <c r="I150" i="6"/>
  <c r="E156" i="6"/>
  <c r="D9" i="6"/>
  <c r="I145" i="6"/>
  <c r="I137" i="6"/>
  <c r="C57" i="6"/>
  <c r="J22" i="6"/>
  <c r="G124" i="6"/>
  <c r="E155" i="6"/>
  <c r="E114" i="6"/>
  <c r="C99" i="6"/>
  <c r="C121" i="6"/>
  <c r="C42" i="6"/>
  <c r="I38" i="6"/>
  <c r="G80" i="6"/>
  <c r="F104" i="6"/>
  <c r="C72" i="6"/>
  <c r="G137" i="6"/>
  <c r="E137" i="6"/>
  <c r="C12" i="6"/>
  <c r="G52" i="6"/>
  <c r="F88" i="6"/>
  <c r="F5" i="6"/>
  <c r="I119" i="6"/>
  <c r="G43" i="6"/>
  <c r="H54" i="6"/>
  <c r="I59" i="6"/>
  <c r="H137" i="6"/>
  <c r="D52" i="6"/>
  <c r="I14" i="6"/>
  <c r="G20" i="6"/>
  <c r="E70" i="6"/>
  <c r="J8" i="6"/>
  <c r="E145" i="6"/>
  <c r="D120" i="6"/>
  <c r="I79" i="6"/>
  <c r="F108" i="6"/>
  <c r="H33" i="6"/>
  <c r="J106" i="6"/>
  <c r="E134" i="6"/>
  <c r="G118" i="6"/>
  <c r="F15" i="6"/>
  <c r="C39" i="6"/>
  <c r="F52" i="6"/>
  <c r="F45" i="6"/>
  <c r="C161" i="6"/>
  <c r="D90" i="6"/>
  <c r="D54" i="6"/>
  <c r="C146" i="6"/>
  <c r="C106" i="6"/>
  <c r="D45" i="6"/>
  <c r="C142" i="6"/>
  <c r="G53" i="6"/>
  <c r="C68" i="6"/>
  <c r="J126" i="6"/>
  <c r="I87" i="6"/>
  <c r="G70" i="6"/>
  <c r="E107" i="6"/>
  <c r="G147" i="6"/>
  <c r="G103" i="6"/>
  <c r="F61" i="6"/>
  <c r="D152" i="6"/>
  <c r="J18" i="6"/>
  <c r="E76" i="6"/>
  <c r="I107" i="6"/>
  <c r="E39" i="6"/>
  <c r="F159" i="6"/>
  <c r="C97" i="6"/>
  <c r="I116" i="6"/>
  <c r="J74" i="6"/>
  <c r="H88" i="6"/>
  <c r="E9" i="6"/>
  <c r="D29" i="6"/>
  <c r="F44" i="6"/>
  <c r="G158" i="6"/>
  <c r="J158" i="6"/>
  <c r="E67" i="6"/>
  <c r="C55" i="6"/>
  <c r="E92" i="6"/>
  <c r="G104" i="6"/>
  <c r="H142" i="6"/>
  <c r="F31" i="6"/>
  <c r="F161" i="6"/>
  <c r="J68" i="6"/>
  <c r="D36" i="6"/>
  <c r="I77" i="6"/>
  <c r="C17" i="6"/>
  <c r="H15" i="6"/>
  <c r="E138" i="6"/>
  <c r="J147" i="6"/>
  <c r="H46" i="6"/>
  <c r="F37" i="6"/>
  <c r="C46" i="6"/>
  <c r="I151" i="6"/>
  <c r="F24" i="6"/>
  <c r="D33" i="6"/>
  <c r="H121" i="6"/>
  <c r="E71" i="6"/>
  <c r="I18" i="6"/>
  <c r="G37" i="6"/>
  <c r="D103" i="6"/>
  <c r="I37" i="6"/>
  <c r="C135" i="6"/>
  <c r="I42" i="6"/>
  <c r="G136" i="6"/>
  <c r="H160" i="6"/>
  <c r="H145" i="6"/>
  <c r="F87" i="6"/>
  <c r="J46" i="6"/>
  <c r="G26" i="6"/>
  <c r="H112" i="6"/>
  <c r="D94" i="6"/>
  <c r="G96" i="6"/>
  <c r="G36" i="6"/>
  <c r="J63" i="6"/>
  <c r="D87" i="6"/>
  <c r="G156" i="6"/>
  <c r="I147" i="6"/>
  <c r="J43" i="6"/>
  <c r="E78" i="6"/>
  <c r="I136" i="6"/>
  <c r="H37" i="6"/>
  <c r="J104" i="6"/>
  <c r="C25" i="6"/>
  <c r="J157" i="6"/>
  <c r="E20" i="6"/>
  <c r="H38" i="6"/>
  <c r="J52" i="6"/>
  <c r="G5" i="6"/>
  <c r="G111" i="6"/>
  <c r="G41" i="6"/>
  <c r="G27" i="6"/>
  <c r="F155" i="6"/>
  <c r="G155" i="6"/>
  <c r="C125" i="6"/>
  <c r="F106" i="6"/>
  <c r="F40" i="6"/>
  <c r="D89" i="6"/>
  <c r="D145" i="6"/>
  <c r="H32" i="6"/>
  <c r="E104" i="6"/>
  <c r="I28" i="6"/>
  <c r="J101" i="6"/>
  <c r="E41" i="6"/>
  <c r="H5" i="6"/>
  <c r="G76" i="6"/>
  <c r="G16" i="6"/>
  <c r="G142" i="6"/>
  <c r="F118" i="6"/>
  <c r="E36" i="6"/>
  <c r="D142" i="6"/>
  <c r="F11" i="6"/>
  <c r="G133" i="6"/>
  <c r="F35" i="6"/>
  <c r="C16" i="6"/>
  <c r="E143" i="6"/>
  <c r="D11" i="6"/>
  <c r="G95" i="6"/>
  <c r="G126" i="6"/>
  <c r="H109" i="6"/>
  <c r="J117" i="6"/>
  <c r="E147" i="6"/>
  <c r="D43" i="6"/>
  <c r="G33" i="6"/>
  <c r="H134" i="6"/>
  <c r="H156" i="6"/>
  <c r="G66" i="6"/>
  <c r="D67" i="6"/>
  <c r="D101" i="6"/>
  <c r="G68" i="6"/>
  <c r="C148" i="6"/>
  <c r="J161" i="6"/>
  <c r="H117" i="6"/>
  <c r="J156" i="6"/>
  <c r="D62" i="6"/>
  <c r="E57" i="6"/>
  <c r="G78" i="6"/>
  <c r="G12" i="6"/>
  <c r="F22" i="6"/>
  <c r="F117" i="6"/>
  <c r="D161" i="6"/>
  <c r="C58" i="6"/>
  <c r="H73" i="6"/>
  <c r="E88" i="6"/>
  <c r="D125" i="6"/>
  <c r="D40" i="6"/>
  <c r="E26" i="6"/>
  <c r="H75" i="6"/>
  <c r="D139" i="6"/>
  <c r="H17" i="6"/>
  <c r="E159" i="6"/>
  <c r="J85" i="6"/>
  <c r="G160" i="6"/>
  <c r="J153" i="6"/>
  <c r="I25" i="6"/>
  <c r="H6" i="6"/>
  <c r="D22" i="6"/>
  <c r="C104" i="6"/>
  <c r="E10" i="6"/>
  <c r="D149" i="6"/>
  <c r="F58" i="6"/>
  <c r="D140" i="6"/>
  <c r="E96" i="6"/>
  <c r="F148" i="6"/>
  <c r="H133" i="6"/>
  <c r="E125" i="6"/>
  <c r="F66" i="6"/>
  <c r="H16" i="6"/>
  <c r="E19" i="6"/>
  <c r="F6" i="6"/>
  <c r="F132" i="6"/>
  <c r="F92" i="6"/>
  <c r="F96" i="6"/>
  <c r="F64" i="6"/>
  <c r="D108" i="6"/>
  <c r="C92" i="6"/>
  <c r="H77" i="6"/>
  <c r="I41" i="6"/>
  <c r="D80" i="6"/>
  <c r="D77" i="6"/>
  <c r="J92" i="6"/>
  <c r="J103" i="6"/>
  <c r="I36" i="6"/>
  <c r="C90" i="6"/>
  <c r="F153" i="6"/>
  <c r="C86" i="6"/>
  <c r="E63" i="6"/>
  <c r="H101" i="6"/>
  <c r="J14" i="6"/>
  <c r="F18" i="6"/>
  <c r="J23" i="6"/>
  <c r="C24" i="6"/>
  <c r="G139" i="6"/>
  <c r="J87" i="6"/>
  <c r="D53" i="6"/>
  <c r="J7" i="6"/>
  <c r="J110" i="6"/>
  <c r="E150" i="6"/>
  <c r="I152" i="6"/>
  <c r="F76" i="6"/>
  <c r="H36" i="6"/>
  <c r="D96" i="6"/>
  <c r="F26" i="6"/>
  <c r="G90" i="6"/>
  <c r="D159" i="6"/>
  <c r="G113" i="6"/>
  <c r="I117" i="6"/>
  <c r="I40" i="6"/>
  <c r="H31" i="6"/>
  <c r="I31" i="6"/>
  <c r="C6" i="6"/>
  <c r="J70" i="6"/>
  <c r="H27" i="6"/>
  <c r="G45" i="6"/>
  <c r="C75" i="6"/>
  <c r="G77" i="6"/>
  <c r="I75" i="6"/>
  <c r="G144" i="6"/>
  <c r="J138" i="6"/>
  <c r="C70" i="6"/>
  <c r="G92" i="6"/>
  <c r="G63" i="6"/>
  <c r="F100" i="6"/>
  <c r="D76" i="6"/>
  <c r="G120" i="6"/>
  <c r="H62" i="6"/>
  <c r="H108" i="6"/>
  <c r="G123" i="6"/>
  <c r="F53" i="6"/>
  <c r="H12" i="6"/>
  <c r="E136" i="6"/>
  <c r="H30" i="6"/>
  <c r="D115" i="6"/>
  <c r="F156" i="6"/>
  <c r="F75" i="6"/>
  <c r="I63" i="6"/>
  <c r="H66" i="6"/>
  <c r="F51" i="6"/>
  <c r="F59" i="6"/>
  <c r="H40" i="6"/>
  <c r="C138" i="6"/>
  <c r="F67" i="6"/>
  <c r="E132" i="6"/>
  <c r="G58" i="6"/>
  <c r="F89" i="6"/>
  <c r="G17" i="6"/>
  <c r="G61" i="6"/>
  <c r="H140" i="6"/>
  <c r="I161" i="6"/>
  <c r="I61" i="6"/>
  <c r="I135" i="6"/>
  <c r="E34" i="6"/>
  <c r="G143" i="6"/>
  <c r="C32" i="6"/>
  <c r="C119" i="6"/>
  <c r="J78" i="6"/>
  <c r="F16" i="6"/>
  <c r="H67" i="6"/>
  <c r="F150" i="6"/>
  <c r="I97" i="6"/>
  <c r="P153" i="6"/>
  <c r="J127" i="6"/>
  <c r="P104" i="6"/>
  <c r="P74" i="6"/>
  <c r="P38" i="6"/>
  <c r="C81" i="6"/>
  <c r="P51" i="6"/>
  <c r="P30" i="6"/>
  <c r="P32" i="6"/>
  <c r="P73" i="6"/>
  <c r="D47" i="6"/>
  <c r="P8" i="6"/>
  <c r="P113" i="6"/>
  <c r="P34" i="6"/>
  <c r="P22" i="6"/>
  <c r="P155" i="6"/>
  <c r="P67" i="6"/>
  <c r="P15" i="6"/>
  <c r="P80" i="6"/>
  <c r="P43" i="6"/>
  <c r="P39" i="6"/>
  <c r="P24" i="6"/>
  <c r="P107" i="6"/>
  <c r="P112" i="6"/>
  <c r="P90" i="6"/>
  <c r="P10" i="6"/>
  <c r="P55" i="6"/>
  <c r="P56" i="6"/>
  <c r="G162" i="6"/>
  <c r="P145" i="6"/>
  <c r="P151" i="6"/>
  <c r="P33" i="6"/>
  <c r="E162" i="6"/>
  <c r="P140" i="6"/>
  <c r="P135" i="6"/>
  <c r="P31" i="6"/>
  <c r="P110" i="6"/>
  <c r="P99" i="6"/>
  <c r="P126" i="6"/>
  <c r="P146" i="6"/>
  <c r="P98" i="6"/>
  <c r="P72" i="6"/>
  <c r="P117" i="6"/>
  <c r="P124" i="6"/>
  <c r="P125" i="6"/>
  <c r="P12" i="6"/>
  <c r="P118" i="6"/>
  <c r="P79" i="6"/>
  <c r="P143" i="6"/>
  <c r="P97" i="6"/>
  <c r="P13" i="6"/>
  <c r="P161" i="6"/>
  <c r="P21" i="6"/>
  <c r="H81" i="6"/>
  <c r="P157" i="6"/>
  <c r="P154" i="6"/>
  <c r="P25" i="6"/>
  <c r="P95" i="6"/>
  <c r="P89" i="6"/>
  <c r="P122" i="6"/>
  <c r="E127" i="6"/>
  <c r="P85" i="6"/>
  <c r="C127" i="6"/>
  <c r="P142" i="6"/>
  <c r="F81" i="6"/>
  <c r="P70" i="6"/>
  <c r="P64" i="6"/>
  <c r="P58" i="6"/>
  <c r="F47" i="6"/>
  <c r="P121" i="6"/>
  <c r="P53" i="6"/>
  <c r="P132" i="6"/>
  <c r="C162" i="6"/>
  <c r="P105" i="6"/>
  <c r="P60" i="6"/>
  <c r="G81" i="6"/>
  <c r="P20" i="6"/>
  <c r="P54" i="6"/>
  <c r="P136" i="6"/>
  <c r="P100" i="6"/>
  <c r="P28" i="6"/>
  <c r="P26" i="6"/>
  <c r="P87" i="6"/>
  <c r="P6" i="6"/>
  <c r="P156" i="6"/>
  <c r="F127" i="6"/>
  <c r="P40" i="6"/>
  <c r="P41" i="6"/>
  <c r="P138" i="6"/>
  <c r="P61" i="6"/>
  <c r="P106" i="6"/>
  <c r="P59" i="6"/>
  <c r="F162" i="6"/>
  <c r="P71" i="6"/>
  <c r="P18" i="6"/>
  <c r="P63" i="6"/>
  <c r="P139" i="6"/>
  <c r="P114" i="6"/>
  <c r="P91" i="6"/>
  <c r="P111" i="6"/>
  <c r="P119" i="6"/>
  <c r="J81" i="6"/>
  <c r="P158" i="6"/>
  <c r="J162" i="6"/>
  <c r="P150" i="6"/>
  <c r="P16" i="6"/>
  <c r="P86" i="6"/>
  <c r="P148" i="6"/>
  <c r="G47" i="6"/>
  <c r="P93" i="6"/>
  <c r="I127" i="6"/>
  <c r="P52" i="6"/>
  <c r="D81" i="6"/>
  <c r="P101" i="6"/>
  <c r="D162" i="6"/>
  <c r="P75" i="6"/>
  <c r="P66" i="6"/>
  <c r="P149" i="6"/>
  <c r="H127" i="6"/>
  <c r="P116" i="6"/>
  <c r="P88" i="6"/>
  <c r="P46" i="6"/>
  <c r="P62" i="6"/>
  <c r="P160" i="6"/>
  <c r="P44" i="6"/>
  <c r="P123" i="6"/>
  <c r="P5" i="6"/>
  <c r="C47" i="6"/>
  <c r="J47" i="6"/>
  <c r="E81" i="6"/>
  <c r="P23" i="6"/>
  <c r="P29" i="6"/>
  <c r="P27" i="6"/>
  <c r="P103" i="6"/>
  <c r="G127" i="6"/>
  <c r="P45" i="6"/>
  <c r="P159" i="6"/>
  <c r="P144" i="6"/>
  <c r="P141" i="6"/>
  <c r="P134" i="6"/>
  <c r="P133" i="6"/>
  <c r="P109" i="6"/>
  <c r="P94" i="6"/>
  <c r="P17" i="6"/>
  <c r="P42" i="6"/>
  <c r="P78" i="6"/>
  <c r="H47" i="6"/>
  <c r="P76" i="6"/>
  <c r="I81" i="6"/>
  <c r="P65" i="6"/>
  <c r="P115" i="6"/>
  <c r="P37" i="6"/>
  <c r="P69" i="6"/>
  <c r="P147" i="6"/>
  <c r="P96" i="6"/>
  <c r="P68" i="6"/>
  <c r="P9" i="6"/>
  <c r="P137" i="6"/>
  <c r="P11" i="6"/>
  <c r="P7" i="6"/>
  <c r="I47" i="6"/>
  <c r="P14" i="6"/>
  <c r="I162" i="6"/>
  <c r="H162" i="6"/>
  <c r="P19" i="6"/>
  <c r="P120" i="6"/>
  <c r="P57" i="6"/>
  <c r="E47" i="6"/>
  <c r="D127" i="6"/>
  <c r="P92" i="6"/>
  <c r="P102" i="6"/>
  <c r="P35" i="6"/>
  <c r="P152" i="6"/>
  <c r="P77" i="6"/>
  <c r="P36" i="6"/>
  <c r="P108" i="6"/>
  <c r="J171" i="6"/>
  <c r="J225" i="6"/>
  <c r="J249" i="6"/>
  <c r="G224" i="6"/>
  <c r="G248" i="6"/>
  <c r="G170" i="6"/>
  <c r="H224" i="6"/>
  <c r="H248" i="6"/>
  <c r="H170" i="6"/>
  <c r="I170" i="6"/>
  <c r="I224" i="6"/>
  <c r="I248" i="6"/>
  <c r="C170" i="6"/>
  <c r="C224" i="6"/>
  <c r="C248" i="6"/>
  <c r="C169" i="6"/>
  <c r="C223" i="6"/>
  <c r="C247" i="6"/>
  <c r="J169" i="6"/>
  <c r="J223" i="6"/>
  <c r="J247" i="6"/>
  <c r="F170" i="6"/>
  <c r="F224" i="6"/>
  <c r="F248" i="6"/>
  <c r="I169" i="6"/>
  <c r="I223" i="6"/>
  <c r="I247" i="6"/>
  <c r="G222" i="6"/>
  <c r="G168" i="6"/>
  <c r="F225" i="6"/>
  <c r="F249" i="6"/>
  <c r="F171" i="6"/>
  <c r="F168" i="6"/>
  <c r="F222" i="6"/>
  <c r="E224" i="6"/>
  <c r="E248" i="6"/>
  <c r="E170" i="6"/>
  <c r="G171" i="6"/>
  <c r="G225" i="6"/>
  <c r="G249" i="6"/>
  <c r="H169" i="6"/>
  <c r="H223" i="6"/>
  <c r="H247" i="6"/>
  <c r="H225" i="6"/>
  <c r="H249" i="6"/>
  <c r="H171" i="6"/>
  <c r="G169" i="6"/>
  <c r="G223" i="6"/>
  <c r="G247" i="6"/>
  <c r="E222" i="6"/>
  <c r="E168" i="6"/>
  <c r="C168" i="6"/>
  <c r="C222" i="6"/>
  <c r="I225" i="6"/>
  <c r="I249" i="6"/>
  <c r="I171" i="6"/>
  <c r="D171" i="6"/>
  <c r="D225" i="6"/>
  <c r="D249" i="6"/>
  <c r="D222" i="6"/>
  <c r="D168" i="6"/>
  <c r="E223" i="6"/>
  <c r="E247" i="6"/>
  <c r="E169" i="6"/>
  <c r="J170" i="6"/>
  <c r="J224" i="6"/>
  <c r="J248" i="6"/>
  <c r="H168" i="6"/>
  <c r="H222" i="6"/>
  <c r="D170" i="6"/>
  <c r="D224" i="6"/>
  <c r="D248" i="6"/>
  <c r="I168" i="6"/>
  <c r="I222" i="6"/>
  <c r="J168" i="6"/>
  <c r="J222" i="6"/>
  <c r="D169" i="6"/>
  <c r="D223" i="6"/>
  <c r="D247" i="6"/>
  <c r="C171" i="6"/>
  <c r="C225" i="6"/>
  <c r="C249" i="6"/>
  <c r="F169" i="6"/>
  <c r="F223" i="6"/>
  <c r="F247" i="6"/>
  <c r="E225" i="6"/>
  <c r="E249" i="6"/>
  <c r="E171" i="6"/>
  <c r="O30" i="6"/>
  <c r="O109" i="6"/>
  <c r="N63" i="6"/>
  <c r="O134" i="6"/>
  <c r="N73" i="6"/>
  <c r="O85" i="6"/>
  <c r="O29" i="6"/>
  <c r="O61" i="6"/>
  <c r="N10" i="6"/>
  <c r="N5" i="6"/>
  <c r="O108" i="6"/>
  <c r="O126" i="6"/>
  <c r="O124" i="6"/>
  <c r="N80" i="6"/>
  <c r="O121" i="6"/>
  <c r="N106" i="6"/>
  <c r="N52" i="6"/>
  <c r="N98" i="6"/>
  <c r="N25" i="6"/>
  <c r="N113" i="6"/>
  <c r="N53" i="6"/>
  <c r="O141" i="6"/>
  <c r="N7" i="6"/>
  <c r="O138" i="6"/>
  <c r="O7" i="6"/>
  <c r="N136" i="6"/>
  <c r="N40" i="6"/>
  <c r="O54" i="6"/>
  <c r="O11" i="6"/>
  <c r="N139" i="6"/>
  <c r="O101" i="6"/>
  <c r="O72" i="6"/>
  <c r="N41" i="6"/>
  <c r="N79" i="6"/>
  <c r="N94" i="6"/>
  <c r="N19" i="6"/>
  <c r="N32" i="6"/>
  <c r="O24" i="6"/>
  <c r="N138" i="6"/>
  <c r="O153" i="6"/>
  <c r="N54" i="6"/>
  <c r="N116" i="6"/>
  <c r="O59" i="6"/>
  <c r="O106" i="6"/>
  <c r="O5" i="6"/>
  <c r="N152" i="6"/>
  <c r="O68" i="6"/>
  <c r="O156" i="6"/>
  <c r="O16" i="6"/>
  <c r="O9" i="6"/>
  <c r="O99" i="6"/>
  <c r="N160" i="6"/>
  <c r="N118" i="6"/>
  <c r="N16" i="6"/>
  <c r="O52" i="6"/>
  <c r="N110" i="6"/>
  <c r="O44" i="6"/>
  <c r="O14" i="6"/>
  <c r="N108" i="6"/>
  <c r="N87" i="6"/>
  <c r="N91" i="6"/>
  <c r="O12" i="6"/>
  <c r="N34" i="6"/>
  <c r="O116" i="6"/>
  <c r="N9" i="6"/>
  <c r="O35" i="6"/>
  <c r="N46" i="6"/>
  <c r="O53" i="6"/>
  <c r="N155" i="6"/>
  <c r="N93" i="6"/>
  <c r="O42" i="6"/>
  <c r="N140" i="6"/>
  <c r="O125" i="6"/>
  <c r="N99" i="6"/>
  <c r="O63" i="6"/>
  <c r="O27" i="6"/>
  <c r="O95" i="6"/>
  <c r="O122" i="6"/>
  <c r="O94" i="6"/>
  <c r="N97" i="6"/>
  <c r="O160" i="6"/>
  <c r="O78" i="6"/>
  <c r="N6" i="6"/>
  <c r="N60" i="6"/>
  <c r="O97" i="6"/>
  <c r="N31" i="6"/>
  <c r="N78" i="6"/>
  <c r="O80" i="6"/>
  <c r="O18" i="6"/>
  <c r="O110" i="6"/>
  <c r="O136" i="6"/>
  <c r="N23" i="6"/>
  <c r="N45" i="6"/>
  <c r="O135" i="6"/>
  <c r="N22" i="6"/>
  <c r="O146" i="6"/>
  <c r="N56" i="6"/>
  <c r="O60" i="6"/>
  <c r="O39" i="6"/>
  <c r="N132" i="6"/>
  <c r="O17" i="6"/>
  <c r="N104" i="6"/>
  <c r="N125" i="6"/>
  <c r="N135" i="6"/>
  <c r="O22" i="6"/>
  <c r="O143" i="6"/>
  <c r="O118" i="6"/>
  <c r="O64" i="6"/>
  <c r="N12" i="6"/>
  <c r="N38" i="6"/>
  <c r="O158" i="6"/>
  <c r="N77" i="6"/>
  <c r="O98" i="6"/>
  <c r="N122" i="6"/>
  <c r="N105" i="6"/>
  <c r="O90" i="6"/>
  <c r="N71" i="6"/>
  <c r="O114" i="6"/>
  <c r="O96" i="6"/>
  <c r="O20" i="6"/>
  <c r="N64" i="6"/>
  <c r="O104" i="6"/>
  <c r="O55" i="6"/>
  <c r="O159" i="6"/>
  <c r="O21" i="6"/>
  <c r="N67" i="6"/>
  <c r="O45" i="6"/>
  <c r="O33" i="6"/>
  <c r="N75" i="6"/>
  <c r="O75" i="6"/>
  <c r="O120" i="6"/>
  <c r="N18" i="6"/>
  <c r="N14" i="6"/>
  <c r="N69" i="6"/>
  <c r="O65" i="6"/>
  <c r="N149" i="6"/>
  <c r="O149" i="6"/>
  <c r="N119" i="6"/>
  <c r="O77" i="6"/>
  <c r="O34" i="6"/>
  <c r="N55" i="6"/>
  <c r="O86" i="6"/>
  <c r="N8" i="6"/>
  <c r="N11" i="6"/>
  <c r="N109" i="6"/>
  <c r="N150" i="6"/>
  <c r="O152" i="6"/>
  <c r="O66" i="6"/>
  <c r="N44" i="6"/>
  <c r="N121" i="6"/>
  <c r="N74" i="6"/>
  <c r="N141" i="6"/>
  <c r="N102" i="6"/>
  <c r="N39" i="6"/>
  <c r="O132" i="6"/>
  <c r="O28" i="6"/>
  <c r="O38" i="6"/>
  <c r="O140" i="6"/>
  <c r="O87" i="6"/>
  <c r="O26" i="6"/>
  <c r="N42" i="6"/>
  <c r="N29" i="6"/>
  <c r="O15" i="6"/>
  <c r="O51" i="6"/>
  <c r="O102" i="6"/>
  <c r="N103" i="6"/>
  <c r="O70" i="6"/>
  <c r="O31" i="6"/>
  <c r="N154" i="6"/>
  <c r="N101" i="6"/>
  <c r="O155" i="6"/>
  <c r="O10" i="6"/>
  <c r="N24" i="6"/>
  <c r="O91" i="6"/>
  <c r="O103" i="6"/>
  <c r="O154" i="6"/>
  <c r="N66" i="6"/>
  <c r="O74" i="6"/>
  <c r="N117" i="6"/>
  <c r="N146" i="6"/>
  <c r="O56" i="6"/>
  <c r="O23" i="6"/>
  <c r="N124" i="6"/>
  <c r="O76" i="6"/>
  <c r="N21" i="6"/>
  <c r="O113" i="6"/>
  <c r="N92" i="6"/>
  <c r="N15" i="6"/>
  <c r="N17" i="6"/>
  <c r="N147" i="6"/>
  <c r="O62" i="6"/>
  <c r="N13" i="6"/>
  <c r="N26" i="6"/>
  <c r="O161" i="6"/>
  <c r="N65" i="6"/>
  <c r="N111" i="6"/>
  <c r="O69" i="6"/>
  <c r="O93" i="6"/>
  <c r="N112" i="6"/>
  <c r="N70" i="6"/>
  <c r="O133" i="6"/>
  <c r="N90" i="6"/>
  <c r="N114" i="6"/>
  <c r="O142" i="6"/>
  <c r="O32" i="6"/>
  <c r="N61" i="6"/>
  <c r="O13" i="6"/>
  <c r="O139" i="6"/>
  <c r="N30" i="6"/>
  <c r="N57" i="6"/>
  <c r="N161" i="6"/>
  <c r="N134" i="6"/>
  <c r="N58" i="6"/>
  <c r="N72" i="6"/>
  <c r="N145" i="6"/>
  <c r="O112" i="6"/>
  <c r="O123" i="6"/>
  <c r="O115" i="6"/>
  <c r="O71" i="6"/>
  <c r="N142" i="6"/>
  <c r="N76" i="6"/>
  <c r="O145" i="6"/>
  <c r="O8" i="6"/>
  <c r="O19" i="6"/>
  <c r="O151" i="6"/>
  <c r="O111" i="6"/>
  <c r="N33" i="6"/>
  <c r="N27" i="6"/>
  <c r="O107" i="6"/>
  <c r="N59" i="6"/>
  <c r="O58" i="6"/>
  <c r="N86" i="6"/>
  <c r="N159" i="6"/>
  <c r="O36" i="6"/>
  <c r="N36" i="6"/>
  <c r="O137" i="6"/>
  <c r="N157" i="6"/>
  <c r="N37" i="6"/>
  <c r="O89" i="6"/>
  <c r="O147" i="6"/>
  <c r="N20" i="6"/>
  <c r="N156" i="6"/>
  <c r="O144" i="6"/>
  <c r="O117" i="6"/>
  <c r="N158" i="6"/>
  <c r="O100" i="6"/>
  <c r="O73" i="6"/>
  <c r="N115" i="6"/>
  <c r="N89" i="6"/>
  <c r="N137" i="6"/>
  <c r="N153" i="6"/>
  <c r="N35" i="6"/>
  <c r="N126" i="6"/>
  <c r="N144" i="6"/>
  <c r="N51" i="6"/>
  <c r="N68" i="6"/>
  <c r="N62" i="6"/>
  <c r="O119" i="6"/>
  <c r="O37" i="6"/>
  <c r="O25" i="6"/>
  <c r="N88" i="6"/>
  <c r="O148" i="6"/>
  <c r="N96" i="6"/>
  <c r="O46" i="6"/>
  <c r="O88" i="6"/>
  <c r="O41" i="6"/>
  <c r="O150" i="6"/>
  <c r="O6" i="6"/>
  <c r="O40" i="6"/>
  <c r="N151" i="6"/>
  <c r="O92" i="6"/>
  <c r="N107" i="6"/>
  <c r="N100" i="6"/>
  <c r="N123" i="6"/>
  <c r="N95" i="6"/>
  <c r="N28" i="6"/>
  <c r="N43" i="6"/>
  <c r="O105" i="6"/>
  <c r="O157" i="6"/>
  <c r="N120" i="6"/>
  <c r="N85" i="6"/>
  <c r="N143" i="6"/>
  <c r="O67" i="6"/>
  <c r="O57" i="6"/>
  <c r="O43" i="6"/>
  <c r="N148" i="6"/>
  <c r="N133" i="6"/>
  <c r="O79" i="6"/>
  <c r="D172" i="6"/>
  <c r="I172" i="6"/>
  <c r="I246" i="6"/>
  <c r="I228" i="6"/>
  <c r="J172" i="6"/>
  <c r="D246" i="6"/>
  <c r="D228" i="6"/>
  <c r="F246" i="6"/>
  <c r="F228" i="6"/>
  <c r="F172" i="6"/>
  <c r="H228" i="6"/>
  <c r="H246" i="6"/>
  <c r="G172" i="6"/>
  <c r="G228" i="6"/>
  <c r="G246" i="6"/>
  <c r="J246" i="6"/>
  <c r="J228" i="6"/>
  <c r="C246" i="6"/>
  <c r="C228" i="6"/>
  <c r="E172" i="6"/>
  <c r="H172" i="6"/>
  <c r="C172" i="6"/>
  <c r="E246" i="6"/>
  <c r="E228" i="6"/>
  <c r="E229" i="6"/>
  <c r="E253" i="6"/>
  <c r="E252" i="6"/>
  <c r="J252" i="6"/>
  <c r="J229" i="6"/>
  <c r="J253" i="6"/>
  <c r="G229" i="6"/>
  <c r="G253" i="6"/>
  <c r="G252" i="6"/>
  <c r="G177" i="6"/>
  <c r="D177" i="6"/>
  <c r="G181" i="6"/>
  <c r="D181" i="6"/>
  <c r="G178" i="6"/>
  <c r="D178" i="6"/>
  <c r="G182" i="6"/>
  <c r="D182" i="6"/>
  <c r="G179" i="6"/>
  <c r="D179" i="6"/>
  <c r="G180" i="6"/>
  <c r="D180" i="6"/>
  <c r="G183" i="6"/>
  <c r="D183" i="6"/>
  <c r="G184" i="6"/>
  <c r="D184" i="6"/>
  <c r="I252" i="6"/>
  <c r="I229" i="6"/>
  <c r="I253" i="6"/>
  <c r="F252" i="6"/>
  <c r="F229" i="6"/>
  <c r="F253" i="6"/>
  <c r="D252" i="6"/>
  <c r="D229" i="6"/>
  <c r="D253" i="6"/>
  <c r="C252" i="6"/>
  <c r="C229" i="6"/>
  <c r="C253" i="6"/>
  <c r="H229" i="6"/>
  <c r="H253" i="6"/>
  <c r="H252" i="6"/>
</calcChain>
</file>

<file path=xl/sharedStrings.xml><?xml version="1.0" encoding="utf-8"?>
<sst xmlns="http://schemas.openxmlformats.org/spreadsheetml/2006/main" count="1605" uniqueCount="436">
  <si>
    <t>Season</t>
  </si>
  <si>
    <t>Improvements</t>
  </si>
  <si>
    <t>*Work out how to handle dead heats in scoresheet</t>
  </si>
  <si>
    <t>Division</t>
  </si>
  <si>
    <t>Division 2</t>
  </si>
  <si>
    <t>*Guideance on how to handle DF DQ?</t>
  </si>
  <si>
    <t>*Guidance/validation on how to enter distance times?</t>
  </si>
  <si>
    <t>Match</t>
  </si>
  <si>
    <t>Match 1</t>
  </si>
  <si>
    <t>*Add league records and lookup</t>
  </si>
  <si>
    <t>Venue</t>
  </si>
  <si>
    <t>Kilmarnock</t>
  </si>
  <si>
    <t>Clubs</t>
  </si>
  <si>
    <t>Whitemoss AC</t>
  </si>
  <si>
    <t>Kilmarnock Harriers</t>
  </si>
  <si>
    <t>Dunfermline T&amp;FC</t>
  </si>
  <si>
    <t>Falkirk Victoria Harriers</t>
  </si>
  <si>
    <t>Corstorphine AC</t>
  </si>
  <si>
    <t>Lasswade AC</t>
  </si>
  <si>
    <t>Kirkitilloch Olympians</t>
  </si>
  <si>
    <t>-</t>
  </si>
  <si>
    <t>Number allocation</t>
  </si>
  <si>
    <t>Column</t>
  </si>
  <si>
    <t>MALE TRACK</t>
  </si>
  <si>
    <t>MALE FIELD</t>
  </si>
  <si>
    <t>FEMALE TRACK</t>
  </si>
  <si>
    <t>FEMALE FIELD</t>
  </si>
  <si>
    <t>A</t>
  </si>
  <si>
    <t>3000M Senior Men A</t>
  </si>
  <si>
    <t>LONG JUMP Under 11 Boys A</t>
  </si>
  <si>
    <t>300M Under 17 Women A</t>
  </si>
  <si>
    <t>LONG JUMP Under 13 Girls A</t>
  </si>
  <si>
    <t>B</t>
  </si>
  <si>
    <t>3000M Senior Men B</t>
  </si>
  <si>
    <t>LONG JUMP Under 11 Boys B</t>
  </si>
  <si>
    <t>300M Under 17 Women B</t>
  </si>
  <si>
    <t>LONG JUMP Under 13 Girls B</t>
  </si>
  <si>
    <t>3000M Masters Men A</t>
  </si>
  <si>
    <t>DISCUS Under 15 Boys A</t>
  </si>
  <si>
    <t>400M Senior Women A</t>
  </si>
  <si>
    <t>SHOT PUTT Senior Women A</t>
  </si>
  <si>
    <t>DISCUS Under 15 Boys B</t>
  </si>
  <si>
    <t>400M Senior Women B</t>
  </si>
  <si>
    <t>SHOT PUTT Senior Women B</t>
  </si>
  <si>
    <t>400M Under 17 Men A</t>
  </si>
  <si>
    <t>SHOT PUTT Under 15 Boys A</t>
  </si>
  <si>
    <t>80M Under 11 Girls A</t>
  </si>
  <si>
    <t>LONG JUMP Under 11 Girls A</t>
  </si>
  <si>
    <t>400M Under 17 Men B</t>
  </si>
  <si>
    <t>SHOT PUTT Under 15 Boys B</t>
  </si>
  <si>
    <t>80M Under 11 Girls B</t>
  </si>
  <si>
    <t>LONG JUMP Under 11 Girls B</t>
  </si>
  <si>
    <t>400M Senior Men A</t>
  </si>
  <si>
    <t>HIGH JUMP Under 13 Boys A</t>
  </si>
  <si>
    <t>100M Under 13 Girls A</t>
  </si>
  <si>
    <t>LONG JUMP Under 17 Women A</t>
  </si>
  <si>
    <t>400M Senior Men B</t>
  </si>
  <si>
    <t>HIGH JUMP Under 13 Boys B</t>
  </si>
  <si>
    <t>100M Under 13 Girls B</t>
  </si>
  <si>
    <t>LONG JUMP Under 17 Women B</t>
  </si>
  <si>
    <t>80M Under 11 Boys A</t>
  </si>
  <si>
    <t>LONG JUMP Senior Men A</t>
  </si>
  <si>
    <t>100M Under 15 Girls A</t>
  </si>
  <si>
    <t>DISCUS Under 15 Girls A</t>
  </si>
  <si>
    <t>80M Under 11 Boys B</t>
  </si>
  <si>
    <t>LONG JUMP Senior Men B</t>
  </si>
  <si>
    <t>100M Under 15 Girls B</t>
  </si>
  <si>
    <t>DISCUS Under 15 Girls B</t>
  </si>
  <si>
    <t>100M Under 13 Boys A</t>
  </si>
  <si>
    <t>DISCUS Under 17 Men A</t>
  </si>
  <si>
    <t>100M Under 17 Women A</t>
  </si>
  <si>
    <t>LONG JUMP Under 15 Girls A</t>
  </si>
  <si>
    <t>100M Under 13 Boys B</t>
  </si>
  <si>
    <t>DISCUS Under 17 Men B</t>
  </si>
  <si>
    <t>100M Under 17 Women B</t>
  </si>
  <si>
    <t>LONG JUMP Under 15 Girls B</t>
  </si>
  <si>
    <t>100M Under 15 Boys A</t>
  </si>
  <si>
    <t>LONG JUMP Under 17 Men A</t>
  </si>
  <si>
    <t>100M Senior Women A</t>
  </si>
  <si>
    <t>SHOT PUTT Under 17 Women A</t>
  </si>
  <si>
    <t>100M Under 15 Boys B</t>
  </si>
  <si>
    <t>LONG JUMP Under 17 Men B</t>
  </si>
  <si>
    <t>100M Senior Women B</t>
  </si>
  <si>
    <t>SHOT PUTT Under 17 Women B</t>
  </si>
  <si>
    <t>100M Under 17 Men A</t>
  </si>
  <si>
    <t>LONG JUMP Under 13 Boys A</t>
  </si>
  <si>
    <t>100M Masters Women A</t>
  </si>
  <si>
    <t>100M Under 17 Men B</t>
  </si>
  <si>
    <t>LONG JUMP Under 13 Boys B</t>
  </si>
  <si>
    <t>100M Masters Women B</t>
  </si>
  <si>
    <t>100M Senior Men A</t>
  </si>
  <si>
    <t>DISCUS Senior Men A</t>
  </si>
  <si>
    <t>600M Under 11 Girls A</t>
  </si>
  <si>
    <t>100M Senior Men B</t>
  </si>
  <si>
    <t>DISCUS Senior Men B</t>
  </si>
  <si>
    <t>600M Under 11 Girls B</t>
  </si>
  <si>
    <t>100M Masters Men A</t>
  </si>
  <si>
    <t>800M Under 13 Girls A</t>
  </si>
  <si>
    <t>100M Masters Men B</t>
  </si>
  <si>
    <t>800M Under 13 Girls B</t>
  </si>
  <si>
    <t>600M Under 11 Boys A</t>
  </si>
  <si>
    <t>800M Under 15 Girls A</t>
  </si>
  <si>
    <t>600M Under 11 Boys B</t>
  </si>
  <si>
    <t>800M Under 15 Girls B</t>
  </si>
  <si>
    <t>800M Under 13 Boys A</t>
  </si>
  <si>
    <t>800M Under 17 Women A</t>
  </si>
  <si>
    <t>800M Under 13 Boys B</t>
  </si>
  <si>
    <t>800M Under 17 Women B</t>
  </si>
  <si>
    <t>800M Under 15 Boys A</t>
  </si>
  <si>
    <t>800M Senior Women A</t>
  </si>
  <si>
    <t>800M Under 15 Boys B</t>
  </si>
  <si>
    <t>800M Senior Women B</t>
  </si>
  <si>
    <t>800M Under 17 Men A</t>
  </si>
  <si>
    <t>800M Masters Women A</t>
  </si>
  <si>
    <t>800M Under 17 Men B</t>
  </si>
  <si>
    <t>800M Masters Women B</t>
  </si>
  <si>
    <t>800M Senior Men A</t>
  </si>
  <si>
    <t>800M Senior Men B</t>
  </si>
  <si>
    <t>800M Masters Men A</t>
  </si>
  <si>
    <t>800M Masters Men B</t>
  </si>
  <si>
    <t>4 X 100M Under 11 Boys</t>
  </si>
  <si>
    <t>4 X 100M Under 13 Boys</t>
  </si>
  <si>
    <t>4 X 100M Under 15 Boys</t>
  </si>
  <si>
    <t>4 X 100M Under 17 Men</t>
  </si>
  <si>
    <t>4 X 100M Senior Men</t>
  </si>
  <si>
    <t>LEAGUE POINTS</t>
  </si>
  <si>
    <t>Position</t>
  </si>
  <si>
    <t>Points</t>
  </si>
  <si>
    <t>MALE TRACK RESULTS</t>
  </si>
  <si>
    <t>Pos.</t>
  </si>
  <si>
    <t>No.</t>
  </si>
  <si>
    <t>Name</t>
  </si>
  <si>
    <t>Club</t>
  </si>
  <si>
    <t>Time</t>
  </si>
  <si>
    <t>secs</t>
  </si>
  <si>
    <t>James Cathie</t>
  </si>
  <si>
    <t>Colin Glencourse</t>
  </si>
  <si>
    <t>Craig Nolan</t>
  </si>
  <si>
    <t>Matt Newton</t>
  </si>
  <si>
    <t>Moray Anderson</t>
  </si>
  <si>
    <t>Mark Alexander</t>
  </si>
  <si>
    <t>David Cathie</t>
  </si>
  <si>
    <t>Grant Matheson</t>
  </si>
  <si>
    <t>Mark Welsford</t>
  </si>
  <si>
    <t>John Penman</t>
  </si>
  <si>
    <t>Kain Elliott</t>
  </si>
  <si>
    <t>Henry Benbom</t>
  </si>
  <si>
    <t>Andrew Baird</t>
  </si>
  <si>
    <t>Kai Newell</t>
  </si>
  <si>
    <t>Zac Bryson</t>
  </si>
  <si>
    <t>George LaHardy</t>
  </si>
  <si>
    <t>William Darling</t>
  </si>
  <si>
    <t>Alexander Thomson</t>
  </si>
  <si>
    <t>Euan McCallum</t>
  </si>
  <si>
    <t>Cole Milne</t>
  </si>
  <si>
    <t>Reece Alyvin</t>
  </si>
  <si>
    <t>Jack Burns</t>
  </si>
  <si>
    <t>Matthew McGill</t>
  </si>
  <si>
    <t>Zack Alexander</t>
  </si>
  <si>
    <t>Lucas Key</t>
  </si>
  <si>
    <t>Rory Baker</t>
  </si>
  <si>
    <t>Ruaraidh McNulty</t>
  </si>
  <si>
    <t>Ross Bain</t>
  </si>
  <si>
    <t>Andrew Muir</t>
  </si>
  <si>
    <t>Adam Clunie</t>
  </si>
  <si>
    <t>Adom Akuoko</t>
  </si>
  <si>
    <t>Harris Cant</t>
  </si>
  <si>
    <t>Luca Capanni</t>
  </si>
  <si>
    <t>Callum Campbell</t>
  </si>
  <si>
    <t>David Cuthbert</t>
  </si>
  <si>
    <t>Harry Kesterton</t>
  </si>
  <si>
    <t>Oliver Finlayson-Russell</t>
  </si>
  <si>
    <t>Finlay Smith</t>
  </si>
  <si>
    <t>Ramsay Blair</t>
  </si>
  <si>
    <t>Ben Sanderson</t>
  </si>
  <si>
    <t>Josh Johansson</t>
  </si>
  <si>
    <t>Zach Darroch</t>
  </si>
  <si>
    <t>Evan Mills</t>
  </si>
  <si>
    <t>Neil Sharp</t>
  </si>
  <si>
    <t>Nathan Laing</t>
  </si>
  <si>
    <t>Luke McManus</t>
  </si>
  <si>
    <t>Luca Dickson</t>
  </si>
  <si>
    <t>James Cuthbert</t>
  </si>
  <si>
    <t>Sam Simmons</t>
  </si>
  <si>
    <t>Patrick Milne</t>
  </si>
  <si>
    <t>Ross Morgan</t>
  </si>
  <si>
    <t>Ross Pinkerton</t>
  </si>
  <si>
    <t>Lewis Fitzpatrick</t>
  </si>
  <si>
    <t>Peter Clarke</t>
  </si>
  <si>
    <t>Kyle McAulay</t>
  </si>
  <si>
    <t>Owen McQueenie</t>
  </si>
  <si>
    <t>Brodie Ferguson</t>
  </si>
  <si>
    <t>Iain McEwan</t>
  </si>
  <si>
    <t>Tom Hunt</t>
  </si>
  <si>
    <t>Daniel O'Hara</t>
  </si>
  <si>
    <t>Liam Nolan</t>
  </si>
  <si>
    <t>Stephen Stone</t>
  </si>
  <si>
    <t>Ross Dixson</t>
  </si>
  <si>
    <t>John McOmish</t>
  </si>
  <si>
    <t>David Barbour</t>
  </si>
  <si>
    <t>Simon Wroe</t>
  </si>
  <si>
    <t>David Scott</t>
  </si>
  <si>
    <t>Keith Kong</t>
  </si>
  <si>
    <t>Douglas Dickson</t>
  </si>
  <si>
    <t>Scott Martin</t>
  </si>
  <si>
    <t>Stephen Laing</t>
  </si>
  <si>
    <t>Brendan Lynch</t>
  </si>
  <si>
    <t>Martin Williams</t>
  </si>
  <si>
    <t>David Steel</t>
  </si>
  <si>
    <t>Ross Mitchell</t>
  </si>
  <si>
    <t>Lewis Anderson</t>
  </si>
  <si>
    <t>Oscar Simmons</t>
  </si>
  <si>
    <t>Joe McInnes</t>
  </si>
  <si>
    <t>Nathan Lawrence</t>
  </si>
  <si>
    <t>Gregor Smith</t>
  </si>
  <si>
    <t>Josh Johannsen</t>
  </si>
  <si>
    <t xml:space="preserve">Thomas Fulton </t>
  </si>
  <si>
    <t>Callum Hendry</t>
  </si>
  <si>
    <t>Aron Jack</t>
  </si>
  <si>
    <t>Rory Ledingham</t>
  </si>
  <si>
    <t>Louis Parsons</t>
  </si>
  <si>
    <t>Alec Miller</t>
  </si>
  <si>
    <t>Ronan Burns</t>
  </si>
  <si>
    <t>Ross McNiven</t>
  </si>
  <si>
    <t>Daniel Boyle</t>
  </si>
  <si>
    <t>Taylor Cadwell</t>
  </si>
  <si>
    <t>Craig Little</t>
  </si>
  <si>
    <t>Callan Hogarth</t>
  </si>
  <si>
    <t>Euan Wond</t>
  </si>
  <si>
    <t>Aiden Jenner</t>
  </si>
  <si>
    <t>Lewis Ferguson</t>
  </si>
  <si>
    <t>Aiden Hessit</t>
  </si>
  <si>
    <t>Scott Mackay</t>
  </si>
  <si>
    <t>Jamie Nix</t>
  </si>
  <si>
    <t>Andy Ronald</t>
  </si>
  <si>
    <t xml:space="preserve">Mark Weilsford </t>
  </si>
  <si>
    <t>Barry McMahon</t>
  </si>
  <si>
    <t>MALE FIELD RESULTS</t>
  </si>
  <si>
    <t>Distance</t>
  </si>
  <si>
    <t>Daniel Sharp</t>
  </si>
  <si>
    <t>Reece Aywin</t>
  </si>
  <si>
    <t>Oliver Morrison</t>
  </si>
  <si>
    <t>Ross Dixon</t>
  </si>
  <si>
    <t>Ethan Logan</t>
  </si>
  <si>
    <t>Henry Kesterton</t>
  </si>
  <si>
    <t>Brooke Ferguson</t>
  </si>
  <si>
    <t>Crawford Smith</t>
  </si>
  <si>
    <t>Iain Smith</t>
  </si>
  <si>
    <t>Alexander Thompson</t>
  </si>
  <si>
    <t>Stewart Christie</t>
  </si>
  <si>
    <t>James Muir</t>
  </si>
  <si>
    <t>Jamie Darling</t>
  </si>
  <si>
    <t>Mark Walsford</t>
  </si>
  <si>
    <t>FEMALE TRACK RESULTS</t>
  </si>
  <si>
    <t>FEMALE FIELD RESULTS</t>
  </si>
  <si>
    <t>Select Club to see results</t>
  </si>
  <si>
    <t>Top left cell</t>
  </si>
  <si>
    <t>Result</t>
  </si>
  <si>
    <t>MALE TRACK TOTAL</t>
  </si>
  <si>
    <t>CHECK</t>
  </si>
  <si>
    <t>MALE FIELD TOTAL</t>
  </si>
  <si>
    <t>FEMALE TRACK TOTAL</t>
  </si>
  <si>
    <t>FEMALE FIELD TOTAL</t>
  </si>
  <si>
    <t>TOTALS</t>
  </si>
  <si>
    <t>GRAND TOTAL</t>
  </si>
  <si>
    <t>POSITIONS</t>
  </si>
  <si>
    <t>SCRUTINEERS ; BLUE AND RED TEXT WILL HAVE TO BE CALCULATED MANUALLY</t>
  </si>
  <si>
    <t>ADDITIONS</t>
  </si>
  <si>
    <t>DEDUCTIONS</t>
  </si>
  <si>
    <r>
      <t>(Do not use minus signs</t>
    </r>
    <r>
      <rPr>
        <sz val="9"/>
        <color indexed="53"/>
        <rFont val="Arial"/>
        <family val="2"/>
        <charset val="1"/>
      </rPr>
      <t xml:space="preserve">, </t>
    </r>
    <r>
      <rPr>
        <u/>
        <sz val="9"/>
        <color indexed="10"/>
        <rFont val="Arial"/>
        <family val="2"/>
        <charset val="1"/>
      </rPr>
      <t>DEDUCTIONS WILL BE SUBTRACTED</t>
    </r>
  </si>
  <si>
    <t>TOTAL</t>
  </si>
  <si>
    <t>Match 1                 TOTALS</t>
  </si>
  <si>
    <t>Match 1 &amp; 2                 TOTALS</t>
  </si>
  <si>
    <t>Craig Whyteside</t>
  </si>
  <si>
    <t>Lewis Craigie</t>
  </si>
  <si>
    <t>Dean Murray</t>
  </si>
  <si>
    <t>Ruairidh Williams</t>
  </si>
  <si>
    <t>Alistair Scott</t>
  </si>
  <si>
    <t>Jamie Eyton-Jones</t>
  </si>
  <si>
    <t>James Cuthburt</t>
  </si>
  <si>
    <t>Cameron Archibald</t>
  </si>
  <si>
    <t>Cameron King</t>
  </si>
  <si>
    <t>Thomas Fulton</t>
  </si>
  <si>
    <t>Callum MacQueen</t>
  </si>
  <si>
    <t>Benji Eyton-Jones</t>
  </si>
  <si>
    <t>Michael McGarvie</t>
  </si>
  <si>
    <t>Lucy Wroe</t>
  </si>
  <si>
    <t>Jenna Morton</t>
  </si>
  <si>
    <t>Nicole Mullard</t>
  </si>
  <si>
    <t>Claire Sloan</t>
  </si>
  <si>
    <t>Victoria Stephen</t>
  </si>
  <si>
    <t>Allison Bates</t>
  </si>
  <si>
    <t>Laura Haggerty</t>
  </si>
  <si>
    <t>Laura Keay</t>
  </si>
  <si>
    <t>Jennifer Muir</t>
  </si>
  <si>
    <t>Amy Jenkinson</t>
  </si>
  <si>
    <t>Laura Morton</t>
  </si>
  <si>
    <t>Mollie Quinn</t>
  </si>
  <si>
    <t>Alice Mourao</t>
  </si>
  <si>
    <t>Shannon Dixon</t>
  </si>
  <si>
    <t>Emily Fawkes</t>
  </si>
  <si>
    <t>Lucy Barclay</t>
  </si>
  <si>
    <t>Kirsty Williams</t>
  </si>
  <si>
    <t>Thea O'Sullican</t>
  </si>
  <si>
    <t>Ellie Buchanan</t>
  </si>
  <si>
    <t>Eilidh Gallagher</t>
  </si>
  <si>
    <t>Erin Giraldas</t>
  </si>
  <si>
    <t>Allison Christie</t>
  </si>
  <si>
    <t>Eilidh Beggan</t>
  </si>
  <si>
    <t>Laura Mitchell</t>
  </si>
  <si>
    <t>Lara Binnie</t>
  </si>
  <si>
    <t>Hannah Jessop</t>
  </si>
  <si>
    <t>Tasmin McQueenie</t>
  </si>
  <si>
    <t>Christie McSkimming</t>
  </si>
  <si>
    <t>Sandra Dixon</t>
  </si>
  <si>
    <t>Victoria Anestik</t>
  </si>
  <si>
    <t>Amelka Jedrusiak</t>
  </si>
  <si>
    <t>Abbie Kennady</t>
  </si>
  <si>
    <t>Talluhla Frew</t>
  </si>
  <si>
    <t>Niamh Gillies</t>
  </si>
  <si>
    <t>Laura Jedrusiak</t>
  </si>
  <si>
    <t>Beth Pennycook</t>
  </si>
  <si>
    <t>Megan McLaughlin</t>
  </si>
  <si>
    <t>Kirsty Whyte</t>
  </si>
  <si>
    <t>Morgan Robertson</t>
  </si>
  <si>
    <t>Allana Ewan</t>
  </si>
  <si>
    <t>Libby Currie</t>
  </si>
  <si>
    <t>Alexandra Cathie</t>
  </si>
  <si>
    <t>Abbie Robb</t>
  </si>
  <si>
    <t>Eve Reilly</t>
  </si>
  <si>
    <t>Ava Herring</t>
  </si>
  <si>
    <t>Iona Smith</t>
  </si>
  <si>
    <t>Sarah Bassett</t>
  </si>
  <si>
    <t>Laura Robertson</t>
  </si>
  <si>
    <t>Sophie Thomas</t>
  </si>
  <si>
    <t>Eloise Scott</t>
  </si>
  <si>
    <t>Katie Hedges</t>
  </si>
  <si>
    <t>Sarah Burns</t>
  </si>
  <si>
    <t>Matilda Frew</t>
  </si>
  <si>
    <t>Katie Marshall</t>
  </si>
  <si>
    <t>Sky Foster</t>
  </si>
  <si>
    <t>Brooke Dunlop</t>
  </si>
  <si>
    <t>Ella Bryce</t>
  </si>
  <si>
    <t>Courtney Goodwin</t>
  </si>
  <si>
    <t>Lorne Kerr</t>
  </si>
  <si>
    <t>Jasmine Tickner</t>
  </si>
  <si>
    <t>Kirsty Moncur</t>
  </si>
  <si>
    <t>Laura Roberetson</t>
  </si>
  <si>
    <t>Catriona Cuthbert</t>
  </si>
  <si>
    <t>Dearbhla Fulton</t>
  </si>
  <si>
    <t>Eva Gasowski</t>
  </si>
  <si>
    <t>Daisy Cumming</t>
  </si>
  <si>
    <t>Hazel Porter</t>
  </si>
  <si>
    <t>Abbie Foster</t>
  </si>
  <si>
    <t>Emma Bain</t>
  </si>
  <si>
    <t>Ellie Anderson</t>
  </si>
  <si>
    <t>Katie Christie</t>
  </si>
  <si>
    <t>Lucy Hoy</t>
  </si>
  <si>
    <t>Niahn Gillies</t>
  </si>
  <si>
    <t>Colleen Tait</t>
  </si>
  <si>
    <t>Sandra Dickson</t>
  </si>
  <si>
    <t>Vicky Parsons</t>
  </si>
  <si>
    <t>Moira Smith</t>
  </si>
  <si>
    <t>Lois Cant</t>
  </si>
  <si>
    <t>Ruby Candlish</t>
  </si>
  <si>
    <t>Kirsty McNulty</t>
  </si>
  <si>
    <t>Shirley McNab</t>
  </si>
  <si>
    <t>Mya McMahon</t>
  </si>
  <si>
    <t>Leonie McCutcheon</t>
  </si>
  <si>
    <t>Pheobe McCutcheon</t>
  </si>
  <si>
    <t>Shayna Asamoah</t>
  </si>
  <si>
    <t>Christie Mcskimming</t>
  </si>
  <si>
    <t>Kirsty Wall</t>
  </si>
  <si>
    <t>Mollie Robb</t>
  </si>
  <si>
    <t>Thea O'Sullivan</t>
  </si>
  <si>
    <t>Thea O'Sulivan</t>
  </si>
  <si>
    <t>Ellie Candlish</t>
  </si>
  <si>
    <t>Courtney Fraser</t>
  </si>
  <si>
    <t>Kirsten Penman</t>
  </si>
  <si>
    <t>Katie Pickles</t>
  </si>
  <si>
    <t>Paige Holland</t>
  </si>
  <si>
    <t>HIGH JUMP Under 13 Girls A</t>
  </si>
  <si>
    <t>HIGH JUMP Under 13 Girls B</t>
  </si>
  <si>
    <t>Natalie Sharp</t>
  </si>
  <si>
    <t>Kirstyn Park</t>
  </si>
  <si>
    <t>Hannah Paton</t>
  </si>
  <si>
    <t>Eva Thomas</t>
  </si>
  <si>
    <t>Tallulah Frew</t>
  </si>
  <si>
    <t>Maisie Hopkins</t>
  </si>
  <si>
    <t>Katie Beel</t>
  </si>
  <si>
    <t>Lily Scarlett Burns</t>
  </si>
  <si>
    <t>Charlie Frew</t>
  </si>
  <si>
    <t>Nicole Cameron</t>
  </si>
  <si>
    <t>Abbey Kennedy</t>
  </si>
  <si>
    <t>Braya Gibson</t>
  </si>
  <si>
    <t>Robert Christie</t>
  </si>
  <si>
    <t>Grant Nolan</t>
  </si>
  <si>
    <t>Amy Anderson</t>
  </si>
  <si>
    <t>Amy Philp</t>
  </si>
  <si>
    <t>Alison Bates</t>
  </si>
  <si>
    <t>Inez MacIntosh</t>
  </si>
  <si>
    <t>Molly Sharp</t>
  </si>
  <si>
    <t>Eilidh McCallum</t>
  </si>
  <si>
    <t>Erin Hendry</t>
  </si>
  <si>
    <t>Jessica Christie</t>
  </si>
  <si>
    <t>Fiona Matheson</t>
  </si>
  <si>
    <t>Janet Grigor</t>
  </si>
  <si>
    <t>Catriona Finlayson</t>
  </si>
  <si>
    <t>Tamzin McQueenie</t>
  </si>
  <si>
    <t>Mhairi Arnott</t>
  </si>
  <si>
    <t>Eva Cameron</t>
  </si>
  <si>
    <t>Isla Baker</t>
  </si>
  <si>
    <t>Carrie Main</t>
  </si>
  <si>
    <t>Elena Clark</t>
  </si>
  <si>
    <t>Lauren Meikle</t>
  </si>
  <si>
    <t>Ada Stewart</t>
  </si>
  <si>
    <t>Rachel Paton</t>
  </si>
  <si>
    <t>Logan MacKay</t>
  </si>
  <si>
    <t>Sean McFadzen</t>
  </si>
  <si>
    <t>Samuel Asamoah</t>
  </si>
  <si>
    <t>Callum Newton</t>
  </si>
  <si>
    <t>Campbell MacKay</t>
  </si>
  <si>
    <t>Grant Mathieson</t>
  </si>
  <si>
    <t>Elliot MacKay</t>
  </si>
  <si>
    <t>Hugh MacKay</t>
  </si>
  <si>
    <t>Scott MacKay</t>
  </si>
  <si>
    <t>George Key</t>
  </si>
  <si>
    <t>Alasdair Brown</t>
  </si>
  <si>
    <t>Alastair Scott</t>
  </si>
  <si>
    <t>Officials +70</t>
  </si>
  <si>
    <t>Officials +50</t>
  </si>
  <si>
    <t>U11B Ruaraidh McNulty Wrong Age Group (16/8/07 is U13) 80m -10, 4x100m -16</t>
  </si>
  <si>
    <t>Officials +30</t>
  </si>
  <si>
    <t>SW Undeclared Athlete 100m B String -4</t>
  </si>
  <si>
    <t>SW Undeclared Athlete 800m B String -10</t>
  </si>
  <si>
    <t>Shaun Meechan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</si>
</sst>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&gt;1]0.0&quot;s &quot;;m&quot;m &quot;s.0\s"/>
    <numFmt numFmtId="165" formatCode="m:ss.0"/>
    <numFmt numFmtId="166" formatCode="m:ss"/>
    <numFmt numFmtId="167" formatCode="0.0"/>
  </numFmts>
  <fonts count="34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2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sz val="11"/>
      <name val="Calibri"/>
      <family val="2"/>
      <charset val="1"/>
    </font>
    <font>
      <b/>
      <sz val="18"/>
      <color indexed="8"/>
      <name val="Calibri"/>
      <family val="2"/>
      <charset val="1"/>
    </font>
    <font>
      <b/>
      <sz val="11"/>
      <name val="Calibri"/>
      <family val="2"/>
      <charset val="1"/>
    </font>
    <font>
      <sz val="11"/>
      <color indexed="23"/>
      <name val="Calibri"/>
      <family val="2"/>
      <charset val="1"/>
    </font>
    <font>
      <sz val="8"/>
      <color indexed="31"/>
      <name val="Calibri"/>
      <family val="2"/>
      <charset val="1"/>
    </font>
    <font>
      <sz val="8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u/>
      <sz val="10"/>
      <color indexed="1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sz val="10"/>
      <name val="Arial Narrow"/>
      <family val="2"/>
      <charset val="1"/>
    </font>
    <font>
      <sz val="10"/>
      <color indexed="12"/>
      <name val="Arial"/>
      <family val="2"/>
      <charset val="1"/>
    </font>
    <font>
      <sz val="10"/>
      <color indexed="10"/>
      <name val="Arial Narrow"/>
      <family val="2"/>
      <charset val="1"/>
    </font>
    <font>
      <sz val="10"/>
      <color indexed="10"/>
      <name val="Arial"/>
      <family val="2"/>
      <charset val="1"/>
    </font>
    <font>
      <sz val="10"/>
      <color indexed="12"/>
      <name val="Arial Narrow"/>
      <family val="2"/>
      <charset val="1"/>
    </font>
    <font>
      <sz val="9"/>
      <color indexed="10"/>
      <name val="Arial"/>
      <family val="2"/>
      <charset val="1"/>
    </font>
    <font>
      <sz val="9"/>
      <color indexed="53"/>
      <name val="Arial"/>
      <family val="2"/>
      <charset val="1"/>
    </font>
    <font>
      <u/>
      <sz val="9"/>
      <color indexed="10"/>
      <name val="Arial"/>
      <family val="2"/>
      <charset val="1"/>
    </font>
    <font>
      <sz val="10"/>
      <color indexed="53"/>
      <name val="Arial"/>
      <family val="2"/>
      <charset val="1"/>
    </font>
    <font>
      <b/>
      <sz val="12"/>
      <color indexed="12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0"/>
      <color indexed="1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Arial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24"/>
      </patternFill>
    </fill>
    <fill>
      <patternFill patternType="solid">
        <fgColor indexed="9"/>
        <bgColor indexed="26"/>
      </patternFill>
    </fill>
  </fills>
  <borders count="3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180">
    <xf numFmtId="0" fontId="0" fillId="0" borderId="0" xfId="0"/>
    <xf numFmtId="0" fontId="1" fillId="2" borderId="0" xfId="1" applyFill="1" applyProtection="1"/>
    <xf numFmtId="0" fontId="2" fillId="3" borderId="0" xfId="1" applyFont="1" applyFill="1" applyProtection="1"/>
    <xf numFmtId="0" fontId="1" fillId="4" borderId="0" xfId="1" applyFill="1" applyAlignment="1" applyProtection="1">
      <alignment horizontal="left"/>
      <protection locked="0"/>
    </xf>
    <xf numFmtId="0" fontId="2" fillId="2" borderId="0" xfId="1" applyFont="1" applyFill="1" applyProtection="1"/>
    <xf numFmtId="0" fontId="1" fillId="2" borderId="0" xfId="1" applyFill="1" applyAlignment="1" applyProtection="1">
      <alignment horizontal="left"/>
    </xf>
    <xf numFmtId="0" fontId="1" fillId="4" borderId="0" xfId="1" applyFont="1" applyFill="1" applyProtection="1">
      <protection locked="0"/>
    </xf>
    <xf numFmtId="0" fontId="3" fillId="4" borderId="0" xfId="1" applyFont="1" applyFill="1" applyProtection="1">
      <protection locked="0"/>
    </xf>
    <xf numFmtId="0" fontId="1" fillId="3" borderId="0" xfId="1" applyFill="1" applyProtection="1"/>
    <xf numFmtId="0" fontId="4" fillId="2" borderId="0" xfId="1" applyFont="1" applyFill="1" applyAlignment="1" applyProtection="1">
      <alignment horizontal="center"/>
    </xf>
    <xf numFmtId="0" fontId="5" fillId="2" borderId="0" xfId="1" applyFont="1" applyFill="1" applyAlignment="1" applyProtection="1">
      <alignment horizontal="left"/>
    </xf>
    <xf numFmtId="0" fontId="2" fillId="2" borderId="1" xfId="1" applyFont="1" applyFill="1" applyBorder="1" applyAlignment="1" applyProtection="1">
      <alignment horizontal="left"/>
    </xf>
    <xf numFmtId="0" fontId="1" fillId="2" borderId="2" xfId="1" applyFill="1" applyBorder="1" applyAlignment="1" applyProtection="1">
      <alignment horizontal="left"/>
    </xf>
    <xf numFmtId="0" fontId="1" fillId="2" borderId="2" xfId="1" applyFill="1" applyBorder="1" applyProtection="1"/>
    <xf numFmtId="0" fontId="6" fillId="2" borderId="2" xfId="1" applyFont="1" applyFill="1" applyBorder="1" applyProtection="1"/>
    <xf numFmtId="0" fontId="1" fillId="2" borderId="3" xfId="1" applyFill="1" applyBorder="1" applyProtection="1"/>
    <xf numFmtId="0" fontId="2" fillId="2" borderId="4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Protection="1"/>
    <xf numFmtId="0" fontId="2" fillId="2" borderId="5" xfId="1" applyFont="1" applyFill="1" applyBorder="1" applyAlignment="1" applyProtection="1">
      <alignment horizontal="center"/>
    </xf>
    <xf numFmtId="0" fontId="1" fillId="2" borderId="0" xfId="1" applyFont="1" applyFill="1" applyAlignment="1" applyProtection="1">
      <alignment horizontal="right"/>
    </xf>
    <xf numFmtId="0" fontId="1" fillId="0" borderId="4" xfId="1" applyFill="1" applyBorder="1" applyAlignment="1" applyProtection="1">
      <alignment horizontal="left"/>
      <protection locked="0"/>
    </xf>
    <xf numFmtId="0" fontId="1" fillId="0" borderId="0" xfId="1" applyFill="1" applyBorder="1" applyAlignment="1" applyProtection="1">
      <alignment horizontal="left"/>
      <protection locked="0"/>
    </xf>
    <xf numFmtId="0" fontId="1" fillId="0" borderId="0" xfId="1" applyFont="1" applyFill="1" applyBorder="1" applyProtection="1">
      <protection locked="0"/>
    </xf>
    <xf numFmtId="0" fontId="1" fillId="2" borderId="0" xfId="1" applyFill="1" applyBorder="1" applyProtection="1"/>
    <xf numFmtId="0" fontId="1" fillId="0" borderId="5" xfId="1" applyFill="1" applyBorder="1" applyAlignment="1" applyProtection="1">
      <alignment horizontal="center"/>
      <protection locked="0"/>
    </xf>
    <xf numFmtId="0" fontId="1" fillId="2" borderId="0" xfId="1" applyNumberFormat="1" applyFill="1" applyProtection="1"/>
    <xf numFmtId="0" fontId="1" fillId="0" borderId="6" xfId="1" applyFill="1" applyBorder="1" applyAlignment="1" applyProtection="1">
      <alignment horizontal="left"/>
      <protection locked="0"/>
    </xf>
    <xf numFmtId="0" fontId="1" fillId="0" borderId="7" xfId="1" applyFill="1" applyBorder="1" applyAlignment="1" applyProtection="1">
      <alignment horizontal="left"/>
      <protection locked="0"/>
    </xf>
    <xf numFmtId="0" fontId="1" fillId="0" borderId="7" xfId="1" applyFill="1" applyBorder="1" applyProtection="1">
      <protection locked="0"/>
    </xf>
    <xf numFmtId="0" fontId="1" fillId="2" borderId="7" xfId="1" applyFill="1" applyBorder="1" applyProtection="1"/>
    <xf numFmtId="0" fontId="1" fillId="0" borderId="8" xfId="1" applyFill="1" applyBorder="1" applyAlignment="1" applyProtection="1">
      <alignment horizontal="center"/>
      <protection locked="0"/>
    </xf>
    <xf numFmtId="0" fontId="0" fillId="2" borderId="0" xfId="0" applyFill="1"/>
    <xf numFmtId="0" fontId="1" fillId="2" borderId="0" xfId="1" applyFill="1"/>
    <xf numFmtId="0" fontId="7" fillId="2" borderId="0" xfId="1" applyFont="1" applyFill="1"/>
    <xf numFmtId="0" fontId="2" fillId="2" borderId="9" xfId="1" applyFont="1" applyFill="1" applyBorder="1"/>
    <xf numFmtId="0" fontId="2" fillId="2" borderId="9" xfId="0" applyFont="1" applyFill="1" applyBorder="1"/>
    <xf numFmtId="0" fontId="2" fillId="2" borderId="0" xfId="1" applyFont="1" applyFill="1" applyAlignment="1">
      <alignment horizontal="right"/>
    </xf>
    <xf numFmtId="0" fontId="8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textRotation="90" wrapText="1"/>
    </xf>
    <xf numFmtId="0" fontId="2" fillId="2" borderId="12" xfId="1" applyFont="1" applyFill="1" applyBorder="1" applyAlignment="1">
      <alignment horizontal="center" textRotation="90" wrapText="1"/>
    </xf>
    <xf numFmtId="0" fontId="2" fillId="2" borderId="0" xfId="1" applyFont="1" applyFill="1"/>
    <xf numFmtId="0" fontId="9" fillId="2" borderId="0" xfId="1" applyFont="1" applyFill="1"/>
    <xf numFmtId="0" fontId="1" fillId="2" borderId="13" xfId="1" applyFill="1" applyBorder="1"/>
    <xf numFmtId="0" fontId="1" fillId="2" borderId="14" xfId="1" applyFill="1" applyBorder="1" applyAlignment="1">
      <alignment horizontal="center"/>
    </xf>
    <xf numFmtId="0" fontId="1" fillId="2" borderId="15" xfId="1" applyFill="1" applyBorder="1" applyAlignment="1">
      <alignment horizontal="center"/>
    </xf>
    <xf numFmtId="0" fontId="1" fillId="2" borderId="0" xfId="1" applyFill="1" applyAlignment="1">
      <alignment horizontal="left"/>
    </xf>
    <xf numFmtId="164" fontId="1" fillId="2" borderId="0" xfId="1" applyNumberFormat="1" applyFill="1" applyAlignment="1">
      <alignment horizontal="left"/>
    </xf>
    <xf numFmtId="0" fontId="1" fillId="2" borderId="0" xfId="1" applyFill="1" applyAlignment="1">
      <alignment horizontal="center"/>
    </xf>
    <xf numFmtId="0" fontId="1" fillId="2" borderId="16" xfId="1" applyFill="1" applyBorder="1"/>
    <xf numFmtId="0" fontId="1" fillId="2" borderId="17" xfId="1" applyFill="1" applyBorder="1"/>
    <xf numFmtId="0" fontId="1" fillId="2" borderId="10" xfId="1" applyFont="1" applyFill="1" applyBorder="1"/>
    <xf numFmtId="0" fontId="1" fillId="2" borderId="11" xfId="1" applyFill="1" applyBorder="1" applyAlignment="1">
      <alignment horizontal="center"/>
    </xf>
    <xf numFmtId="0" fontId="10" fillId="2" borderId="0" xfId="1" applyFont="1" applyFill="1" applyBorder="1"/>
    <xf numFmtId="0" fontId="10" fillId="2" borderId="0" xfId="1" applyFont="1" applyFill="1" applyBorder="1" applyAlignment="1">
      <alignment horizontal="center"/>
    </xf>
    <xf numFmtId="0" fontId="1" fillId="2" borderId="0" xfId="1" applyFill="1" applyBorder="1"/>
    <xf numFmtId="0" fontId="1" fillId="2" borderId="0" xfId="1" applyFill="1" applyBorder="1" applyAlignment="1">
      <alignment horizontal="center"/>
    </xf>
    <xf numFmtId="0" fontId="8" fillId="2" borderId="9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textRotation="90" wrapText="1"/>
    </xf>
    <xf numFmtId="0" fontId="2" fillId="2" borderId="19" xfId="1" applyFont="1" applyFill="1" applyBorder="1" applyAlignment="1">
      <alignment horizontal="center" textRotation="90" wrapText="1"/>
    </xf>
    <xf numFmtId="0" fontId="1" fillId="2" borderId="20" xfId="1" applyFill="1" applyBorder="1" applyAlignment="1">
      <alignment horizontal="center"/>
    </xf>
    <xf numFmtId="0" fontId="1" fillId="2" borderId="21" xfId="1" applyFill="1" applyBorder="1" applyAlignment="1">
      <alignment horizontal="center"/>
    </xf>
    <xf numFmtId="0" fontId="1" fillId="2" borderId="9" xfId="1" applyFont="1" applyFill="1" applyBorder="1"/>
    <xf numFmtId="0" fontId="1" fillId="2" borderId="18" xfId="1" applyFill="1" applyBorder="1" applyAlignment="1">
      <alignment horizontal="center"/>
    </xf>
    <xf numFmtId="0" fontId="1" fillId="2" borderId="19" xfId="1" applyFill="1" applyBorder="1" applyAlignment="1">
      <alignment horizontal="center"/>
    </xf>
    <xf numFmtId="0" fontId="1" fillId="2" borderId="11" xfId="1" applyFill="1" applyBorder="1"/>
    <xf numFmtId="0" fontId="1" fillId="2" borderId="12" xfId="1" applyFill="1" applyBorder="1"/>
    <xf numFmtId="0" fontId="1" fillId="2" borderId="14" xfId="1" applyFill="1" applyBorder="1"/>
    <xf numFmtId="0" fontId="1" fillId="2" borderId="15" xfId="1" applyFill="1" applyBorder="1"/>
    <xf numFmtId="0" fontId="1" fillId="2" borderId="22" xfId="1" applyFont="1" applyFill="1" applyBorder="1"/>
    <xf numFmtId="0" fontId="1" fillId="2" borderId="23" xfId="1" applyFill="1" applyBorder="1"/>
    <xf numFmtId="0" fontId="1" fillId="2" borderId="24" xfId="1" applyFill="1" applyBorder="1"/>
    <xf numFmtId="0" fontId="1" fillId="2" borderId="18" xfId="1" applyFill="1" applyBorder="1"/>
    <xf numFmtId="0" fontId="1" fillId="2" borderId="19" xfId="1" applyFill="1" applyBorder="1"/>
    <xf numFmtId="0" fontId="11" fillId="2" borderId="0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 wrapText="1"/>
    </xf>
    <xf numFmtId="0" fontId="13" fillId="2" borderId="0" xfId="1" applyFont="1" applyFill="1" applyBorder="1" applyAlignment="1">
      <alignment horizontal="left"/>
    </xf>
    <xf numFmtId="0" fontId="2" fillId="2" borderId="12" xfId="1" applyFont="1" applyFill="1" applyBorder="1"/>
    <xf numFmtId="0" fontId="1" fillId="2" borderId="13" xfId="1" applyFill="1" applyBorder="1" applyAlignment="1">
      <alignment horizontal="left"/>
    </xf>
    <xf numFmtId="0" fontId="1" fillId="2" borderId="17" xfId="1" applyFill="1" applyBorder="1" applyAlignment="1">
      <alignment horizontal="left"/>
    </xf>
    <xf numFmtId="0" fontId="1" fillId="2" borderId="26" xfId="1" applyFill="1" applyBorder="1"/>
    <xf numFmtId="0" fontId="14" fillId="2" borderId="0" xfId="1" applyFont="1" applyFill="1" applyBorder="1" applyAlignment="1">
      <alignment horizontal="left"/>
    </xf>
    <xf numFmtId="0" fontId="15" fillId="2" borderId="0" xfId="1" applyFont="1" applyFill="1" applyAlignment="1"/>
    <xf numFmtId="0" fontId="16" fillId="2" borderId="0" xfId="1" applyFont="1" applyFill="1" applyAlignment="1"/>
    <xf numFmtId="0" fontId="18" fillId="2" borderId="0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textRotation="90" wrapText="1"/>
    </xf>
    <xf numFmtId="0" fontId="7" fillId="2" borderId="0" xfId="1" applyFont="1" applyFill="1" applyBorder="1"/>
    <xf numFmtId="0" fontId="18" fillId="2" borderId="32" xfId="1" applyFont="1" applyFill="1" applyBorder="1" applyAlignment="1">
      <alignment horizontal="right"/>
    </xf>
    <xf numFmtId="0" fontId="21" fillId="4" borderId="33" xfId="1" applyFont="1" applyFill="1" applyBorder="1" applyAlignment="1" applyProtection="1">
      <alignment horizontal="center"/>
      <protection locked="0"/>
    </xf>
    <xf numFmtId="0" fontId="21" fillId="4" borderId="20" xfId="1" applyFont="1" applyFill="1" applyBorder="1" applyAlignment="1" applyProtection="1">
      <alignment horizontal="center"/>
      <protection locked="0"/>
    </xf>
    <xf numFmtId="0" fontId="21" fillId="4" borderId="21" xfId="1" applyFont="1" applyFill="1" applyBorder="1" applyAlignment="1" applyProtection="1">
      <alignment horizontal="center"/>
      <protection locked="0"/>
    </xf>
    <xf numFmtId="0" fontId="20" fillId="2" borderId="34" xfId="1" applyFont="1" applyFill="1" applyBorder="1" applyAlignment="1">
      <alignment horizontal="right"/>
    </xf>
    <xf numFmtId="0" fontId="19" fillId="4" borderId="35" xfId="1" applyFont="1" applyFill="1" applyBorder="1" applyAlignment="1" applyProtection="1">
      <alignment horizontal="center"/>
      <protection locked="0"/>
    </xf>
    <xf numFmtId="0" fontId="19" fillId="4" borderId="25" xfId="1" applyFont="1" applyFill="1" applyBorder="1" applyAlignment="1" applyProtection="1">
      <alignment horizontal="center"/>
      <protection locked="0"/>
    </xf>
    <xf numFmtId="0" fontId="19" fillId="4" borderId="26" xfId="1" applyFont="1" applyFill="1" applyBorder="1" applyAlignment="1" applyProtection="1">
      <alignment horizontal="center"/>
      <protection locked="0"/>
    </xf>
    <xf numFmtId="0" fontId="3" fillId="2" borderId="0" xfId="1" applyFont="1" applyFill="1" applyBorder="1" applyAlignment="1">
      <alignment horizontal="center"/>
    </xf>
    <xf numFmtId="0" fontId="20" fillId="2" borderId="0" xfId="1" applyFont="1" applyFill="1" applyBorder="1" applyAlignment="1">
      <alignment horizontal="center"/>
    </xf>
    <xf numFmtId="0" fontId="22" fillId="2" borderId="0" xfId="1" applyFont="1" applyFill="1" applyBorder="1" applyAlignment="1"/>
    <xf numFmtId="0" fontId="1" fillId="2" borderId="0" xfId="1" applyFill="1" applyBorder="1" applyAlignment="1"/>
    <xf numFmtId="0" fontId="25" fillId="2" borderId="0" xfId="1" applyFont="1" applyFill="1" applyBorder="1" applyAlignment="1"/>
    <xf numFmtId="0" fontId="26" fillId="2" borderId="0" xfId="1" applyFont="1" applyFill="1" applyBorder="1" applyAlignment="1">
      <alignment horizontal="center"/>
    </xf>
    <xf numFmtId="0" fontId="27" fillId="2" borderId="0" xfId="1" applyFont="1" applyFill="1" applyAlignment="1">
      <alignment horizontal="center" vertical="center" wrapText="1"/>
    </xf>
    <xf numFmtId="0" fontId="2" fillId="2" borderId="36" xfId="1" applyFont="1" applyFill="1" applyBorder="1" applyAlignment="1">
      <alignment horizontal="right"/>
    </xf>
    <xf numFmtId="0" fontId="1" fillId="2" borderId="12" xfId="1" applyFill="1" applyBorder="1" applyAlignment="1">
      <alignment horizontal="center"/>
    </xf>
    <xf numFmtId="0" fontId="2" fillId="2" borderId="37" xfId="1" applyFont="1" applyFill="1" applyBorder="1" applyAlignment="1">
      <alignment horizontal="right"/>
    </xf>
    <xf numFmtId="0" fontId="28" fillId="2" borderId="37" xfId="1" applyFont="1" applyFill="1" applyBorder="1" applyAlignment="1">
      <alignment horizontal="right" vertical="center"/>
    </xf>
    <xf numFmtId="0" fontId="29" fillId="2" borderId="37" xfId="1" applyFont="1" applyFill="1" applyBorder="1" applyAlignment="1">
      <alignment horizontal="right"/>
    </xf>
    <xf numFmtId="0" fontId="30" fillId="2" borderId="14" xfId="1" applyFont="1" applyFill="1" applyBorder="1" applyAlignment="1">
      <alignment horizontal="center"/>
    </xf>
    <xf numFmtId="0" fontId="29" fillId="2" borderId="38" xfId="1" applyFont="1" applyFill="1" applyBorder="1" applyAlignment="1">
      <alignment horizontal="right"/>
    </xf>
    <xf numFmtId="0" fontId="1" fillId="2" borderId="25" xfId="1" applyFill="1" applyBorder="1" applyAlignment="1">
      <alignment horizontal="center"/>
    </xf>
    <xf numFmtId="0" fontId="0" fillId="2" borderId="0" xfId="0" applyFill="1" applyBorder="1" applyAlignment="1"/>
    <xf numFmtId="0" fontId="15" fillId="2" borderId="0" xfId="0" applyFont="1" applyFill="1" applyAlignment="1"/>
    <xf numFmtId="0" fontId="25" fillId="2" borderId="0" xfId="0" applyFont="1" applyFill="1" applyBorder="1" applyAlignment="1"/>
    <xf numFmtId="0" fontId="26" fillId="2" borderId="0" xfId="0" applyFont="1" applyFill="1" applyBorder="1" applyAlignment="1">
      <alignment horizontal="center"/>
    </xf>
    <xf numFmtId="0" fontId="27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textRotation="90" wrapText="1"/>
    </xf>
    <xf numFmtId="0" fontId="2" fillId="2" borderId="18" xfId="0" applyFont="1" applyFill="1" applyBorder="1" applyAlignment="1">
      <alignment horizontal="center" textRotation="90" wrapText="1"/>
    </xf>
    <xf numFmtId="0" fontId="2" fillId="2" borderId="19" xfId="0" applyFont="1" applyFill="1" applyBorder="1" applyAlignment="1">
      <alignment horizontal="center" textRotation="90" wrapText="1"/>
    </xf>
    <xf numFmtId="0" fontId="2" fillId="2" borderId="36" xfId="0" applyFont="1" applyFill="1" applyBorder="1" applyAlignment="1">
      <alignment horizontal="right"/>
    </xf>
    <xf numFmtId="0" fontId="1" fillId="4" borderId="11" xfId="1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1" fillId="4" borderId="12" xfId="1" applyFill="1" applyBorder="1" applyAlignment="1" applyProtection="1">
      <alignment horizontal="center"/>
      <protection locked="0"/>
    </xf>
    <xf numFmtId="0" fontId="2" fillId="2" borderId="37" xfId="0" applyFont="1" applyFill="1" applyBorder="1" applyAlignment="1">
      <alignment horizontal="right"/>
    </xf>
    <xf numFmtId="0" fontId="1" fillId="4" borderId="14" xfId="1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1" fillId="4" borderId="15" xfId="1" applyFill="1" applyBorder="1" applyAlignment="1" applyProtection="1">
      <alignment horizontal="center"/>
      <protection locked="0"/>
    </xf>
    <xf numFmtId="0" fontId="28" fillId="2" borderId="37" xfId="0" applyFont="1" applyFill="1" applyBorder="1" applyAlignment="1">
      <alignment horizontal="right" vertical="center"/>
    </xf>
    <xf numFmtId="0" fontId="29" fillId="2" borderId="37" xfId="0" applyFont="1" applyFill="1" applyBorder="1" applyAlignment="1">
      <alignment horizontal="right"/>
    </xf>
    <xf numFmtId="0" fontId="30" fillId="4" borderId="14" xfId="1" applyFont="1" applyFill="1" applyBorder="1" applyAlignment="1" applyProtection="1">
      <alignment horizontal="center"/>
      <protection locked="0"/>
    </xf>
    <xf numFmtId="0" fontId="30" fillId="4" borderId="14" xfId="0" applyFont="1" applyFill="1" applyBorder="1" applyAlignment="1" applyProtection="1">
      <alignment horizontal="center"/>
      <protection locked="0"/>
    </xf>
    <xf numFmtId="0" fontId="30" fillId="4" borderId="15" xfId="1" applyFont="1" applyFill="1" applyBorder="1" applyAlignment="1" applyProtection="1">
      <alignment horizontal="center"/>
      <protection locked="0"/>
    </xf>
    <xf numFmtId="0" fontId="29" fillId="2" borderId="38" xfId="0" applyFont="1" applyFill="1" applyBorder="1" applyAlignment="1">
      <alignment horizontal="right"/>
    </xf>
    <xf numFmtId="0" fontId="1" fillId="4" borderId="25" xfId="1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1" fillId="4" borderId="26" xfId="1" applyFill="1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0" fillId="2" borderId="14" xfId="0" applyFont="1" applyFill="1" applyBorder="1" applyAlignment="1">
      <alignment horizontal="center"/>
    </xf>
    <xf numFmtId="0" fontId="30" fillId="2" borderId="15" xfId="1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1" fillId="2" borderId="26" xfId="1" applyFill="1" applyBorder="1" applyAlignment="1">
      <alignment horizontal="center"/>
    </xf>
    <xf numFmtId="165" fontId="1" fillId="0" borderId="0" xfId="1" applyNumberFormat="1" applyFill="1" applyBorder="1" applyAlignment="1" applyProtection="1">
      <alignment horizontal="left"/>
      <protection locked="0"/>
    </xf>
    <xf numFmtId="165" fontId="1" fillId="0" borderId="7" xfId="1" applyNumberFormat="1" applyFill="1" applyBorder="1" applyAlignment="1" applyProtection="1">
      <alignment horizontal="left"/>
      <protection locked="0"/>
    </xf>
    <xf numFmtId="166" fontId="1" fillId="0" borderId="0" xfId="1" applyNumberFormat="1" applyFill="1" applyBorder="1" applyAlignment="1" applyProtection="1">
      <alignment horizontal="center"/>
      <protection locked="0"/>
    </xf>
    <xf numFmtId="166" fontId="1" fillId="0" borderId="7" xfId="1" applyNumberFormat="1" applyFill="1" applyBorder="1" applyAlignment="1" applyProtection="1">
      <alignment horizontal="center"/>
      <protection locked="0"/>
    </xf>
    <xf numFmtId="166" fontId="0" fillId="0" borderId="0" xfId="0" applyNumberFormat="1" applyFill="1" applyBorder="1" applyAlignment="1" applyProtection="1">
      <alignment horizontal="center"/>
      <protection locked="0"/>
    </xf>
    <xf numFmtId="166" fontId="0" fillId="0" borderId="7" xfId="0" applyNumberFormat="1" applyFill="1" applyBorder="1" applyAlignment="1" applyProtection="1">
      <alignment horizontal="center"/>
      <protection locked="0"/>
    </xf>
    <xf numFmtId="0" fontId="1" fillId="0" borderId="0" xfId="1" applyFill="1" applyBorder="1" applyAlignment="1" applyProtection="1">
      <alignment horizontal="center"/>
      <protection locked="0"/>
    </xf>
    <xf numFmtId="0" fontId="1" fillId="0" borderId="7" xfId="1" applyFill="1" applyBorder="1" applyAlignment="1" applyProtection="1">
      <alignment horizontal="center"/>
      <protection locked="0"/>
    </xf>
    <xf numFmtId="167" fontId="1" fillId="0" borderId="0" xfId="1" applyNumberFormat="1" applyFill="1" applyBorder="1" applyAlignment="1" applyProtection="1">
      <alignment horizontal="left"/>
      <protection locked="0"/>
    </xf>
    <xf numFmtId="167" fontId="1" fillId="0" borderId="7" xfId="1" applyNumberFormat="1" applyFill="1" applyBorder="1" applyAlignment="1" applyProtection="1">
      <alignment horizontal="left"/>
      <protection locked="0"/>
    </xf>
    <xf numFmtId="167" fontId="1" fillId="0" borderId="0" xfId="1" applyNumberFormat="1" applyFill="1" applyBorder="1" applyAlignment="1" applyProtection="1">
      <alignment horizontal="center"/>
      <protection locked="0"/>
    </xf>
    <xf numFmtId="167" fontId="1" fillId="0" borderId="7" xfId="1" applyNumberFormat="1" applyFill="1" applyBorder="1" applyAlignment="1" applyProtection="1">
      <alignment horizontal="center"/>
      <protection locked="0"/>
    </xf>
    <xf numFmtId="2" fontId="1" fillId="0" borderId="0" xfId="1" applyNumberFormat="1" applyFill="1" applyBorder="1" applyAlignment="1" applyProtection="1">
      <alignment horizontal="center"/>
      <protection locked="0"/>
    </xf>
    <xf numFmtId="2" fontId="1" fillId="0" borderId="7" xfId="1" applyNumberFormat="1" applyFill="1" applyBorder="1" applyAlignment="1" applyProtection="1">
      <alignment horizontal="center"/>
      <protection locked="0"/>
    </xf>
    <xf numFmtId="165" fontId="1" fillId="0" borderId="0" xfId="1" applyNumberFormat="1" applyFill="1" applyBorder="1" applyAlignment="1" applyProtection="1">
      <alignment horizontal="center"/>
      <protection locked="0"/>
    </xf>
    <xf numFmtId="165" fontId="1" fillId="0" borderId="7" xfId="1" applyNumberFormat="1" applyFill="1" applyBorder="1" applyAlignment="1" applyProtection="1">
      <alignment horizontal="center"/>
      <protection locked="0"/>
    </xf>
    <xf numFmtId="0" fontId="1" fillId="0" borderId="0" xfId="1" applyFill="1" applyBorder="1" applyProtection="1">
      <protection locked="0"/>
    </xf>
    <xf numFmtId="0" fontId="1" fillId="2" borderId="14" xfId="1" applyFill="1" applyBorder="1"/>
    <xf numFmtId="0" fontId="1" fillId="4" borderId="0" xfId="1" applyFont="1" applyFill="1" applyBorder="1" applyAlignment="1" applyProtection="1">
      <alignment horizontal="left"/>
      <protection locked="0"/>
    </xf>
    <xf numFmtId="0" fontId="2" fillId="2" borderId="11" xfId="1" applyFont="1" applyFill="1" applyBorder="1"/>
    <xf numFmtId="0" fontId="1" fillId="2" borderId="25" xfId="1" applyFill="1" applyBorder="1"/>
    <xf numFmtId="0" fontId="17" fillId="2" borderId="27" xfId="1" applyFont="1" applyFill="1" applyBorder="1" applyAlignment="1">
      <alignment horizontal="center" vertical="center"/>
    </xf>
    <xf numFmtId="0" fontId="18" fillId="4" borderId="28" xfId="1" applyFont="1" applyFill="1" applyBorder="1" applyAlignment="1" applyProtection="1">
      <alignment horizontal="left"/>
      <protection locked="0"/>
    </xf>
    <xf numFmtId="0" fontId="19" fillId="4" borderId="29" xfId="1" applyFont="1" applyFill="1" applyBorder="1" applyAlignment="1" applyProtection="1">
      <alignment horizontal="left"/>
      <protection locked="0"/>
    </xf>
    <xf numFmtId="0" fontId="20" fillId="4" borderId="30" xfId="1" applyFont="1" applyFill="1" applyBorder="1" applyAlignment="1" applyProtection="1">
      <alignment horizontal="left"/>
      <protection locked="0"/>
    </xf>
    <xf numFmtId="0" fontId="31" fillId="4" borderId="29" xfId="1" applyFont="1" applyFill="1" applyBorder="1" applyAlignment="1" applyProtection="1">
      <alignment horizontal="left" vertical="center"/>
      <protection locked="0"/>
    </xf>
    <xf numFmtId="0" fontId="20" fillId="4" borderId="30" xfId="1" applyFont="1" applyFill="1" applyBorder="1" applyAlignment="1" applyProtection="1">
      <alignment horizontal="left" vertical="center"/>
      <protection locked="0"/>
    </xf>
    <xf numFmtId="0" fontId="32" fillId="4" borderId="30" xfId="1" applyFont="1" applyFill="1" applyBorder="1" applyAlignment="1" applyProtection="1">
      <alignment horizontal="left"/>
      <protection locked="0"/>
    </xf>
    <xf numFmtId="0" fontId="18" fillId="4" borderId="28" xfId="1" applyFont="1" applyFill="1" applyBorder="1" applyAlignment="1" applyProtection="1">
      <protection locked="0"/>
    </xf>
    <xf numFmtId="0" fontId="33" fillId="4" borderId="29" xfId="1" applyFont="1" applyFill="1" applyBorder="1" applyAlignment="1" applyProtection="1">
      <alignment horizontal="left"/>
      <protection locked="0"/>
    </xf>
    <xf numFmtId="0" fontId="20" fillId="4" borderId="30" xfId="1" applyFont="1" applyFill="1" applyBorder="1" applyAlignment="1" applyProtection="1">
      <protection locked="0"/>
    </xf>
    <xf numFmtId="0" fontId="19" fillId="4" borderId="31" xfId="1" applyFont="1" applyFill="1" applyBorder="1" applyAlignment="1" applyProtection="1">
      <alignment horizontal="left"/>
      <protection locked="0"/>
    </xf>
    <xf numFmtId="0" fontId="19" fillId="4" borderId="30" xfId="1" applyFont="1" applyFill="1" applyBorder="1" applyAlignment="1" applyProtection="1">
      <alignment horizontal="left"/>
      <protection locked="0"/>
    </xf>
    <xf numFmtId="0" fontId="18" fillId="4" borderId="29" xfId="1" applyFont="1" applyFill="1" applyBorder="1" applyAlignment="1" applyProtection="1">
      <protection locked="0"/>
    </xf>
    <xf numFmtId="0" fontId="18" fillId="4" borderId="30" xfId="1" applyFont="1" applyFill="1" applyBorder="1" applyAlignment="1" applyProtection="1">
      <protection locked="0"/>
    </xf>
    <xf numFmtId="0" fontId="33" fillId="4" borderId="29" xfId="1" applyFont="1" applyFill="1" applyBorder="1" applyAlignment="1" applyProtection="1">
      <protection locked="0"/>
    </xf>
    <xf numFmtId="0" fontId="32" fillId="4" borderId="30" xfId="1" applyFont="1" applyFill="1" applyBorder="1" applyAlignment="1" applyProtection="1">
      <protection locked="0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EB4E3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yce/Downloads/CSSAL%202018%20Division%202%20Match%201%20Girls%20%20%202705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MALE TRACK"/>
      <sheetName val="MALE FIELD"/>
      <sheetName val="FEMALE TRACK"/>
      <sheetName val="FEMALE FIELD"/>
      <sheetName val="SCORESHEET"/>
    </sheetNames>
    <sheetDataSet>
      <sheetData sheetId="0">
        <row r="20">
          <cell r="A20">
            <v>17</v>
          </cell>
          <cell r="B20" t="str">
            <v>Whitemoss AC</v>
          </cell>
        </row>
        <row r="21">
          <cell r="A21">
            <v>18</v>
          </cell>
          <cell r="B21" t="str">
            <v>Whitemoss AC</v>
          </cell>
        </row>
        <row r="22">
          <cell r="A22">
            <v>19</v>
          </cell>
          <cell r="B22" t="str">
            <v>Kilmarnock Harriers</v>
          </cell>
        </row>
        <row r="23">
          <cell r="A23">
            <v>20</v>
          </cell>
          <cell r="B23" t="str">
            <v>Kilmarnock Harriers</v>
          </cell>
        </row>
        <row r="24">
          <cell r="A24">
            <v>21</v>
          </cell>
          <cell r="B24" t="str">
            <v>Dunfermline T&amp;FC</v>
          </cell>
        </row>
        <row r="25">
          <cell r="A25">
            <v>22</v>
          </cell>
          <cell r="B25" t="str">
            <v>Dunfermline T&amp;FC</v>
          </cell>
        </row>
        <row r="26">
          <cell r="A26">
            <v>23</v>
          </cell>
          <cell r="B26" t="str">
            <v>Falkirk Victoria Harriers</v>
          </cell>
        </row>
        <row r="27">
          <cell r="A27">
            <v>24</v>
          </cell>
          <cell r="B27" t="str">
            <v>Falkirk Victoria Harriers</v>
          </cell>
        </row>
        <row r="28">
          <cell r="A28">
            <v>25</v>
          </cell>
          <cell r="B28" t="str">
            <v>Corstorphine AC</v>
          </cell>
        </row>
        <row r="29">
          <cell r="A29">
            <v>26</v>
          </cell>
          <cell r="B29" t="str">
            <v>Corstorphine AC</v>
          </cell>
        </row>
        <row r="30">
          <cell r="A30">
            <v>27</v>
          </cell>
          <cell r="B30" t="str">
            <v>Lasswade AC</v>
          </cell>
        </row>
        <row r="31">
          <cell r="A31">
            <v>28</v>
          </cell>
          <cell r="B31" t="str">
            <v>Lasswade AC</v>
          </cell>
        </row>
        <row r="32">
          <cell r="A32">
            <v>29</v>
          </cell>
          <cell r="B32" t="str">
            <v>Kirkitilloch Olympians</v>
          </cell>
        </row>
        <row r="33">
          <cell r="A33">
            <v>30</v>
          </cell>
          <cell r="B33" t="str">
            <v>Kirkitilloch Olympians</v>
          </cell>
        </row>
        <row r="34">
          <cell r="B34" t="str">
            <v>-</v>
          </cell>
        </row>
        <row r="35">
          <cell r="B35" t="str">
            <v>-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2"/>
  <sheetViews>
    <sheetView topLeftCell="A35" workbookViewId="0">
      <selection activeCell="E55" sqref="E55"/>
    </sheetView>
  </sheetViews>
  <sheetFormatPr defaultRowHeight="15" x14ac:dyDescent="0.25"/>
  <cols>
    <col min="1" max="1" width="20.7109375" style="1" customWidth="1"/>
    <col min="2" max="2" width="27.5703125" style="1" customWidth="1"/>
    <col min="3" max="3" width="30.140625" style="1" customWidth="1"/>
    <col min="4" max="4" width="25.42578125" style="1" customWidth="1"/>
    <col min="5" max="5" width="33.7109375" style="1" customWidth="1"/>
    <col min="6" max="16384" width="9.140625" style="1"/>
  </cols>
  <sheetData>
    <row r="2" spans="1:5" x14ac:dyDescent="0.25">
      <c r="A2" s="2" t="s">
        <v>0</v>
      </c>
      <c r="B2" s="3">
        <v>2018</v>
      </c>
      <c r="E2" s="1" t="s">
        <v>1</v>
      </c>
    </row>
    <row r="3" spans="1:5" x14ac:dyDescent="0.25">
      <c r="A3" s="4"/>
      <c r="B3" s="5"/>
      <c r="E3" s="1" t="s">
        <v>2</v>
      </c>
    </row>
    <row r="4" spans="1:5" x14ac:dyDescent="0.25">
      <c r="A4" s="2" t="s">
        <v>3</v>
      </c>
      <c r="B4" s="6" t="s">
        <v>4</v>
      </c>
      <c r="E4" s="1" t="s">
        <v>5</v>
      </c>
    </row>
    <row r="5" spans="1:5" x14ac:dyDescent="0.25">
      <c r="A5" s="4"/>
      <c r="E5" s="1" t="s">
        <v>6</v>
      </c>
    </row>
    <row r="6" spans="1:5" x14ac:dyDescent="0.25">
      <c r="A6" s="2" t="s">
        <v>7</v>
      </c>
      <c r="B6" s="6" t="s">
        <v>8</v>
      </c>
      <c r="E6" s="1" t="s">
        <v>9</v>
      </c>
    </row>
    <row r="7" spans="1:5" x14ac:dyDescent="0.25">
      <c r="A7" s="4"/>
    </row>
    <row r="8" spans="1:5" x14ac:dyDescent="0.25">
      <c r="A8" s="2" t="s">
        <v>10</v>
      </c>
      <c r="B8" s="6" t="s">
        <v>11</v>
      </c>
    </row>
    <row r="10" spans="1:5" x14ac:dyDescent="0.25">
      <c r="A10" s="2" t="s">
        <v>12</v>
      </c>
      <c r="B10" s="6" t="s">
        <v>13</v>
      </c>
    </row>
    <row r="11" spans="1:5" x14ac:dyDescent="0.25">
      <c r="B11" s="6" t="s">
        <v>14</v>
      </c>
    </row>
    <row r="12" spans="1:5" x14ac:dyDescent="0.25">
      <c r="B12" s="6" t="s">
        <v>15</v>
      </c>
    </row>
    <row r="13" spans="1:5" x14ac:dyDescent="0.25">
      <c r="B13" s="6" t="s">
        <v>16</v>
      </c>
    </row>
    <row r="14" spans="1:5" x14ac:dyDescent="0.25">
      <c r="B14" s="6" t="s">
        <v>17</v>
      </c>
    </row>
    <row r="15" spans="1:5" x14ac:dyDescent="0.25">
      <c r="B15" s="6" t="s">
        <v>18</v>
      </c>
    </row>
    <row r="16" spans="1:5" x14ac:dyDescent="0.25">
      <c r="B16" s="6" t="s">
        <v>19</v>
      </c>
    </row>
    <row r="17" spans="1:2" x14ac:dyDescent="0.25">
      <c r="B17" s="6" t="s">
        <v>20</v>
      </c>
    </row>
    <row r="19" spans="1:2" x14ac:dyDescent="0.25">
      <c r="A19" s="2" t="s">
        <v>21</v>
      </c>
      <c r="B19" s="2"/>
    </row>
    <row r="20" spans="1:2" x14ac:dyDescent="0.25">
      <c r="A20" s="3">
        <v>17</v>
      </c>
      <c r="B20" s="1" t="str">
        <f>B10</f>
        <v>Whitemoss AC</v>
      </c>
    </row>
    <row r="21" spans="1:2" x14ac:dyDescent="0.25">
      <c r="A21" s="3">
        <v>18</v>
      </c>
      <c r="B21" s="1" t="str">
        <f>B10</f>
        <v>Whitemoss AC</v>
      </c>
    </row>
    <row r="22" spans="1:2" x14ac:dyDescent="0.25">
      <c r="A22" s="3">
        <v>19</v>
      </c>
      <c r="B22" s="1" t="str">
        <f>B11</f>
        <v>Kilmarnock Harriers</v>
      </c>
    </row>
    <row r="23" spans="1:2" x14ac:dyDescent="0.25">
      <c r="A23" s="3">
        <v>20</v>
      </c>
      <c r="B23" s="1" t="str">
        <f>B11</f>
        <v>Kilmarnock Harriers</v>
      </c>
    </row>
    <row r="24" spans="1:2" x14ac:dyDescent="0.25">
      <c r="A24" s="3">
        <v>21</v>
      </c>
      <c r="B24" s="1" t="str">
        <f>B12</f>
        <v>Dunfermline T&amp;FC</v>
      </c>
    </row>
    <row r="25" spans="1:2" x14ac:dyDescent="0.25">
      <c r="A25" s="3">
        <v>22</v>
      </c>
      <c r="B25" s="1" t="str">
        <f>B12</f>
        <v>Dunfermline T&amp;FC</v>
      </c>
    </row>
    <row r="26" spans="1:2" x14ac:dyDescent="0.25">
      <c r="A26" s="3">
        <v>23</v>
      </c>
      <c r="B26" s="1" t="str">
        <f>B13</f>
        <v>Falkirk Victoria Harriers</v>
      </c>
    </row>
    <row r="27" spans="1:2" x14ac:dyDescent="0.25">
      <c r="A27" s="3">
        <v>24</v>
      </c>
      <c r="B27" s="1" t="str">
        <f>B13</f>
        <v>Falkirk Victoria Harriers</v>
      </c>
    </row>
    <row r="28" spans="1:2" x14ac:dyDescent="0.25">
      <c r="A28" s="3">
        <v>25</v>
      </c>
      <c r="B28" s="1" t="str">
        <f>B14</f>
        <v>Corstorphine AC</v>
      </c>
    </row>
    <row r="29" spans="1:2" x14ac:dyDescent="0.25">
      <c r="A29" s="3">
        <v>26</v>
      </c>
      <c r="B29" s="1" t="str">
        <f>B14</f>
        <v>Corstorphine AC</v>
      </c>
    </row>
    <row r="30" spans="1:2" x14ac:dyDescent="0.25">
      <c r="A30" s="3">
        <v>27</v>
      </c>
      <c r="B30" s="1" t="str">
        <f>B15</f>
        <v>Lasswade AC</v>
      </c>
    </row>
    <row r="31" spans="1:2" x14ac:dyDescent="0.25">
      <c r="A31" s="3">
        <v>28</v>
      </c>
      <c r="B31" s="1" t="str">
        <f>B15</f>
        <v>Lasswade AC</v>
      </c>
    </row>
    <row r="32" spans="1:2" x14ac:dyDescent="0.25">
      <c r="A32" s="3">
        <v>29</v>
      </c>
      <c r="B32" s="1" t="str">
        <f>B16</f>
        <v>Kirkitilloch Olympians</v>
      </c>
    </row>
    <row r="33" spans="1:5" x14ac:dyDescent="0.25">
      <c r="A33" s="3">
        <v>30</v>
      </c>
      <c r="B33" s="1" t="str">
        <f>B16</f>
        <v>Kirkitilloch Olympians</v>
      </c>
    </row>
    <row r="34" spans="1:5" x14ac:dyDescent="0.25">
      <c r="A34" s="3"/>
      <c r="B34" s="1" t="str">
        <f>B17</f>
        <v>-</v>
      </c>
    </row>
    <row r="35" spans="1:5" x14ac:dyDescent="0.25">
      <c r="A35" s="3"/>
      <c r="B35" s="1" t="str">
        <f>B17</f>
        <v>-</v>
      </c>
    </row>
    <row r="38" spans="1:5" x14ac:dyDescent="0.25">
      <c r="A38" s="2" t="s">
        <v>22</v>
      </c>
      <c r="B38" s="2" t="s">
        <v>23</v>
      </c>
      <c r="C38" s="2" t="s">
        <v>24</v>
      </c>
      <c r="D38" s="2" t="s">
        <v>25</v>
      </c>
      <c r="E38" s="2" t="s">
        <v>26</v>
      </c>
    </row>
    <row r="39" spans="1:5" x14ac:dyDescent="0.25">
      <c r="A39" s="1" t="s">
        <v>27</v>
      </c>
      <c r="B39" s="7" t="s">
        <v>28</v>
      </c>
      <c r="C39" s="6" t="s">
        <v>29</v>
      </c>
      <c r="D39" s="7" t="s">
        <v>30</v>
      </c>
      <c r="E39" s="7" t="s">
        <v>31</v>
      </c>
    </row>
    <row r="40" spans="1:5" x14ac:dyDescent="0.25">
      <c r="A40" s="1" t="s">
        <v>32</v>
      </c>
      <c r="B40" s="7" t="s">
        <v>33</v>
      </c>
      <c r="C40" s="6" t="s">
        <v>34</v>
      </c>
      <c r="D40" s="7" t="s">
        <v>35</v>
      </c>
      <c r="E40" s="7" t="s">
        <v>36</v>
      </c>
    </row>
    <row r="41" spans="1:5" x14ac:dyDescent="0.25">
      <c r="A41" s="1" t="s">
        <v>27</v>
      </c>
      <c r="B41" s="7" t="s">
        <v>37</v>
      </c>
      <c r="C41" s="6" t="s">
        <v>38</v>
      </c>
      <c r="D41" s="7" t="s">
        <v>39</v>
      </c>
      <c r="E41" s="6" t="s">
        <v>40</v>
      </c>
    </row>
    <row r="42" spans="1:5" x14ac:dyDescent="0.25">
      <c r="A42" s="1" t="s">
        <v>32</v>
      </c>
      <c r="B42" s="7" t="s">
        <v>20</v>
      </c>
      <c r="C42" s="6" t="s">
        <v>41</v>
      </c>
      <c r="D42" s="7" t="s">
        <v>42</v>
      </c>
      <c r="E42" s="6" t="s">
        <v>43</v>
      </c>
    </row>
    <row r="43" spans="1:5" x14ac:dyDescent="0.25">
      <c r="A43" s="1" t="s">
        <v>27</v>
      </c>
      <c r="B43" s="7" t="s">
        <v>44</v>
      </c>
      <c r="C43" s="6" t="s">
        <v>45</v>
      </c>
      <c r="D43" s="7" t="s">
        <v>46</v>
      </c>
      <c r="E43" s="7" t="s">
        <v>47</v>
      </c>
    </row>
    <row r="44" spans="1:5" x14ac:dyDescent="0.25">
      <c r="A44" s="1" t="s">
        <v>32</v>
      </c>
      <c r="B44" s="7" t="s">
        <v>48</v>
      </c>
      <c r="C44" s="6" t="s">
        <v>49</v>
      </c>
      <c r="D44" s="7" t="s">
        <v>50</v>
      </c>
      <c r="E44" s="7" t="s">
        <v>51</v>
      </c>
    </row>
    <row r="45" spans="1:5" x14ac:dyDescent="0.25">
      <c r="A45" s="1" t="s">
        <v>27</v>
      </c>
      <c r="B45" s="7" t="s">
        <v>52</v>
      </c>
      <c r="C45" s="6" t="s">
        <v>53</v>
      </c>
      <c r="D45" s="7" t="s">
        <v>54</v>
      </c>
      <c r="E45" s="7" t="s">
        <v>55</v>
      </c>
    </row>
    <row r="46" spans="1:5" x14ac:dyDescent="0.25">
      <c r="A46" s="1" t="s">
        <v>32</v>
      </c>
      <c r="B46" s="7" t="s">
        <v>56</v>
      </c>
      <c r="C46" s="6" t="s">
        <v>57</v>
      </c>
      <c r="D46" s="7" t="s">
        <v>58</v>
      </c>
      <c r="E46" s="7" t="s">
        <v>59</v>
      </c>
    </row>
    <row r="47" spans="1:5" x14ac:dyDescent="0.25">
      <c r="A47" s="1" t="s">
        <v>27</v>
      </c>
      <c r="B47" s="7" t="s">
        <v>60</v>
      </c>
      <c r="C47" s="6" t="s">
        <v>61</v>
      </c>
      <c r="D47" s="7" t="s">
        <v>62</v>
      </c>
      <c r="E47" s="7" t="s">
        <v>63</v>
      </c>
    </row>
    <row r="48" spans="1:5" x14ac:dyDescent="0.25">
      <c r="A48" s="1" t="s">
        <v>32</v>
      </c>
      <c r="B48" s="7" t="s">
        <v>64</v>
      </c>
      <c r="C48" s="6" t="s">
        <v>65</v>
      </c>
      <c r="D48" s="7" t="s">
        <v>66</v>
      </c>
      <c r="E48" s="7" t="s">
        <v>67</v>
      </c>
    </row>
    <row r="49" spans="1:5" x14ac:dyDescent="0.25">
      <c r="A49" s="1" t="s">
        <v>27</v>
      </c>
      <c r="B49" s="7" t="s">
        <v>68</v>
      </c>
      <c r="C49" s="6" t="s">
        <v>69</v>
      </c>
      <c r="D49" s="7" t="s">
        <v>70</v>
      </c>
      <c r="E49" s="7" t="s">
        <v>71</v>
      </c>
    </row>
    <row r="50" spans="1:5" x14ac:dyDescent="0.25">
      <c r="A50" s="1" t="s">
        <v>32</v>
      </c>
      <c r="B50" s="7" t="s">
        <v>72</v>
      </c>
      <c r="C50" s="6" t="s">
        <v>73</v>
      </c>
      <c r="D50" s="7" t="s">
        <v>74</v>
      </c>
      <c r="E50" s="7" t="s">
        <v>75</v>
      </c>
    </row>
    <row r="51" spans="1:5" x14ac:dyDescent="0.25">
      <c r="A51" s="1" t="s">
        <v>27</v>
      </c>
      <c r="B51" s="7" t="s">
        <v>76</v>
      </c>
      <c r="C51" s="6" t="s">
        <v>77</v>
      </c>
      <c r="D51" s="7" t="s">
        <v>78</v>
      </c>
      <c r="E51" s="6" t="s">
        <v>79</v>
      </c>
    </row>
    <row r="52" spans="1:5" x14ac:dyDescent="0.25">
      <c r="A52" s="1" t="s">
        <v>32</v>
      </c>
      <c r="B52" s="7" t="s">
        <v>80</v>
      </c>
      <c r="C52" s="6" t="s">
        <v>81</v>
      </c>
      <c r="D52" s="7" t="s">
        <v>82</v>
      </c>
      <c r="E52" s="6" t="s">
        <v>83</v>
      </c>
    </row>
    <row r="53" spans="1:5" x14ac:dyDescent="0.25">
      <c r="A53" s="1" t="s">
        <v>27</v>
      </c>
      <c r="B53" s="7" t="s">
        <v>84</v>
      </c>
      <c r="C53" s="6" t="s">
        <v>85</v>
      </c>
      <c r="D53" s="7" t="s">
        <v>86</v>
      </c>
      <c r="E53" s="6" t="s">
        <v>381</v>
      </c>
    </row>
    <row r="54" spans="1:5" x14ac:dyDescent="0.25">
      <c r="A54" s="1" t="s">
        <v>32</v>
      </c>
      <c r="B54" s="7" t="s">
        <v>87</v>
      </c>
      <c r="C54" s="6" t="s">
        <v>88</v>
      </c>
      <c r="D54" s="7" t="s">
        <v>89</v>
      </c>
      <c r="E54" s="6" t="s">
        <v>382</v>
      </c>
    </row>
    <row r="55" spans="1:5" x14ac:dyDescent="0.25">
      <c r="A55" s="1" t="s">
        <v>27</v>
      </c>
      <c r="B55" s="7" t="s">
        <v>90</v>
      </c>
      <c r="C55" s="6" t="s">
        <v>91</v>
      </c>
      <c r="D55" s="7" t="s">
        <v>92</v>
      </c>
      <c r="E55" s="7" t="s">
        <v>20</v>
      </c>
    </row>
    <row r="56" spans="1:5" x14ac:dyDescent="0.25">
      <c r="A56" s="1" t="s">
        <v>32</v>
      </c>
      <c r="B56" s="7" t="s">
        <v>93</v>
      </c>
      <c r="C56" s="6" t="s">
        <v>94</v>
      </c>
      <c r="D56" s="7" t="s">
        <v>95</v>
      </c>
      <c r="E56" s="7" t="s">
        <v>20</v>
      </c>
    </row>
    <row r="57" spans="1:5" x14ac:dyDescent="0.25">
      <c r="A57" s="1" t="s">
        <v>27</v>
      </c>
      <c r="B57" s="7" t="s">
        <v>96</v>
      </c>
      <c r="C57" s="6" t="s">
        <v>20</v>
      </c>
      <c r="D57" s="7" t="s">
        <v>97</v>
      </c>
      <c r="E57" s="7" t="s">
        <v>20</v>
      </c>
    </row>
    <row r="58" spans="1:5" x14ac:dyDescent="0.25">
      <c r="A58" s="1" t="s">
        <v>32</v>
      </c>
      <c r="B58" s="7" t="s">
        <v>98</v>
      </c>
      <c r="C58" s="6" t="s">
        <v>20</v>
      </c>
      <c r="D58" s="7" t="s">
        <v>99</v>
      </c>
      <c r="E58" s="7" t="s">
        <v>20</v>
      </c>
    </row>
    <row r="59" spans="1:5" x14ac:dyDescent="0.25">
      <c r="A59" s="1" t="s">
        <v>27</v>
      </c>
      <c r="B59" s="7" t="s">
        <v>100</v>
      </c>
      <c r="C59" s="6" t="s">
        <v>20</v>
      </c>
      <c r="D59" s="7" t="s">
        <v>101</v>
      </c>
      <c r="E59" s="7" t="s">
        <v>20</v>
      </c>
    </row>
    <row r="60" spans="1:5" x14ac:dyDescent="0.25">
      <c r="A60" s="1" t="s">
        <v>32</v>
      </c>
      <c r="B60" s="7" t="s">
        <v>102</v>
      </c>
      <c r="C60" s="6" t="s">
        <v>20</v>
      </c>
      <c r="D60" s="7" t="s">
        <v>103</v>
      </c>
      <c r="E60" s="7" t="s">
        <v>20</v>
      </c>
    </row>
    <row r="61" spans="1:5" x14ac:dyDescent="0.25">
      <c r="A61" s="1" t="s">
        <v>27</v>
      </c>
      <c r="B61" s="7" t="s">
        <v>104</v>
      </c>
      <c r="C61" s="6" t="s">
        <v>20</v>
      </c>
      <c r="D61" s="7" t="s">
        <v>105</v>
      </c>
      <c r="E61" s="7" t="s">
        <v>20</v>
      </c>
    </row>
    <row r="62" spans="1:5" x14ac:dyDescent="0.25">
      <c r="A62" s="1" t="s">
        <v>32</v>
      </c>
      <c r="B62" s="7" t="s">
        <v>106</v>
      </c>
      <c r="C62" s="6" t="s">
        <v>20</v>
      </c>
      <c r="D62" s="7" t="s">
        <v>107</v>
      </c>
      <c r="E62" s="7" t="s">
        <v>20</v>
      </c>
    </row>
    <row r="63" spans="1:5" x14ac:dyDescent="0.25">
      <c r="A63" s="1" t="s">
        <v>27</v>
      </c>
      <c r="B63" s="7" t="s">
        <v>108</v>
      </c>
      <c r="C63" s="6" t="s">
        <v>20</v>
      </c>
      <c r="D63" s="7" t="s">
        <v>109</v>
      </c>
      <c r="E63" s="6" t="s">
        <v>20</v>
      </c>
    </row>
    <row r="64" spans="1:5" x14ac:dyDescent="0.25">
      <c r="A64" s="1" t="s">
        <v>32</v>
      </c>
      <c r="B64" s="7" t="s">
        <v>110</v>
      </c>
      <c r="C64" s="6" t="s">
        <v>20</v>
      </c>
      <c r="D64" s="7" t="s">
        <v>111</v>
      </c>
      <c r="E64" s="6" t="s">
        <v>20</v>
      </c>
    </row>
    <row r="65" spans="1:5" x14ac:dyDescent="0.25">
      <c r="A65" s="1" t="s">
        <v>27</v>
      </c>
      <c r="B65" s="7" t="s">
        <v>112</v>
      </c>
      <c r="C65" s="6" t="s">
        <v>20</v>
      </c>
      <c r="D65" s="7" t="s">
        <v>113</v>
      </c>
      <c r="E65" s="6" t="s">
        <v>20</v>
      </c>
    </row>
    <row r="66" spans="1:5" x14ac:dyDescent="0.25">
      <c r="A66" s="1" t="s">
        <v>32</v>
      </c>
      <c r="B66" s="7" t="s">
        <v>114</v>
      </c>
      <c r="C66" s="6" t="s">
        <v>20</v>
      </c>
      <c r="D66" s="7" t="s">
        <v>115</v>
      </c>
      <c r="E66" s="6" t="s">
        <v>20</v>
      </c>
    </row>
    <row r="67" spans="1:5" x14ac:dyDescent="0.25">
      <c r="A67" s="1" t="s">
        <v>27</v>
      </c>
      <c r="B67" s="7" t="s">
        <v>116</v>
      </c>
      <c r="C67" s="6" t="s">
        <v>20</v>
      </c>
      <c r="D67" s="7" t="s">
        <v>20</v>
      </c>
      <c r="E67" s="6" t="s">
        <v>20</v>
      </c>
    </row>
    <row r="68" spans="1:5" x14ac:dyDescent="0.25">
      <c r="A68" s="1" t="s">
        <v>32</v>
      </c>
      <c r="B68" s="7" t="s">
        <v>117</v>
      </c>
      <c r="C68" s="6" t="s">
        <v>20</v>
      </c>
      <c r="D68" s="7" t="s">
        <v>20</v>
      </c>
      <c r="E68" s="6" t="s">
        <v>20</v>
      </c>
    </row>
    <row r="69" spans="1:5" x14ac:dyDescent="0.25">
      <c r="A69" s="1" t="s">
        <v>27</v>
      </c>
      <c r="B69" s="7" t="s">
        <v>118</v>
      </c>
      <c r="D69" s="7" t="s">
        <v>20</v>
      </c>
    </row>
    <row r="70" spans="1:5" x14ac:dyDescent="0.25">
      <c r="A70" s="1" t="s">
        <v>32</v>
      </c>
      <c r="B70" s="7" t="s">
        <v>119</v>
      </c>
      <c r="D70" s="7" t="s">
        <v>20</v>
      </c>
    </row>
    <row r="71" spans="1:5" x14ac:dyDescent="0.25">
      <c r="A71" s="1" t="s">
        <v>27</v>
      </c>
      <c r="B71" s="7" t="s">
        <v>120</v>
      </c>
      <c r="D71" s="7" t="s">
        <v>20</v>
      </c>
    </row>
    <row r="72" spans="1:5" x14ac:dyDescent="0.25">
      <c r="A72" s="1" t="s">
        <v>32</v>
      </c>
      <c r="B72" s="7" t="s">
        <v>20</v>
      </c>
      <c r="D72" s="7" t="s">
        <v>20</v>
      </c>
    </row>
    <row r="73" spans="1:5" x14ac:dyDescent="0.25">
      <c r="A73" s="1" t="s">
        <v>27</v>
      </c>
      <c r="B73" s="7" t="s">
        <v>121</v>
      </c>
      <c r="D73" s="7" t="s">
        <v>20</v>
      </c>
    </row>
    <row r="74" spans="1:5" x14ac:dyDescent="0.25">
      <c r="A74" s="1" t="s">
        <v>32</v>
      </c>
      <c r="B74" s="7" t="s">
        <v>20</v>
      </c>
      <c r="D74" s="7" t="s">
        <v>20</v>
      </c>
    </row>
    <row r="75" spans="1:5" x14ac:dyDescent="0.25">
      <c r="A75" s="1" t="s">
        <v>27</v>
      </c>
      <c r="B75" s="7" t="s">
        <v>122</v>
      </c>
      <c r="D75" s="7" t="s">
        <v>20</v>
      </c>
    </row>
    <row r="76" spans="1:5" x14ac:dyDescent="0.25">
      <c r="A76" s="1" t="s">
        <v>32</v>
      </c>
      <c r="B76" s="7" t="s">
        <v>20</v>
      </c>
      <c r="D76" s="6" t="s">
        <v>20</v>
      </c>
    </row>
    <row r="77" spans="1:5" x14ac:dyDescent="0.25">
      <c r="A77" s="1" t="s">
        <v>27</v>
      </c>
      <c r="B77" s="7" t="s">
        <v>123</v>
      </c>
      <c r="D77" s="7" t="s">
        <v>20</v>
      </c>
    </row>
    <row r="78" spans="1:5" x14ac:dyDescent="0.25">
      <c r="A78" s="1" t="s">
        <v>32</v>
      </c>
      <c r="B78" s="7" t="s">
        <v>20</v>
      </c>
      <c r="D78" s="7" t="s">
        <v>20</v>
      </c>
    </row>
    <row r="79" spans="1:5" x14ac:dyDescent="0.25">
      <c r="A79" s="1" t="s">
        <v>27</v>
      </c>
      <c r="B79" s="7" t="s">
        <v>124</v>
      </c>
      <c r="D79" s="7" t="s">
        <v>20</v>
      </c>
    </row>
    <row r="80" spans="1:5" x14ac:dyDescent="0.25">
      <c r="A80" s="1" t="s">
        <v>32</v>
      </c>
      <c r="B80" s="6" t="s">
        <v>20</v>
      </c>
      <c r="D80" s="6" t="s">
        <v>20</v>
      </c>
    </row>
    <row r="83" spans="1:2" x14ac:dyDescent="0.25">
      <c r="A83" s="2" t="s">
        <v>125</v>
      </c>
      <c r="B83" s="8"/>
    </row>
    <row r="84" spans="1:2" x14ac:dyDescent="0.25">
      <c r="A84" s="4" t="s">
        <v>126</v>
      </c>
      <c r="B84" s="4" t="s">
        <v>127</v>
      </c>
    </row>
    <row r="85" spans="1:2" x14ac:dyDescent="0.25">
      <c r="A85" s="1">
        <v>1</v>
      </c>
      <c r="B85" s="1">
        <v>8</v>
      </c>
    </row>
    <row r="86" spans="1:2" x14ac:dyDescent="0.25">
      <c r="A86" s="1">
        <v>2</v>
      </c>
      <c r="B86" s="1">
        <v>7</v>
      </c>
    </row>
    <row r="87" spans="1:2" x14ac:dyDescent="0.25">
      <c r="A87" s="1">
        <v>3</v>
      </c>
      <c r="B87" s="1">
        <v>6</v>
      </c>
    </row>
    <row r="88" spans="1:2" x14ac:dyDescent="0.25">
      <c r="A88" s="1">
        <v>4</v>
      </c>
      <c r="B88" s="1">
        <v>5</v>
      </c>
    </row>
    <row r="89" spans="1:2" x14ac:dyDescent="0.25">
      <c r="A89" s="1">
        <v>5</v>
      </c>
      <c r="B89" s="1">
        <v>4</v>
      </c>
    </row>
    <row r="90" spans="1:2" x14ac:dyDescent="0.25">
      <c r="A90" s="1">
        <v>6</v>
      </c>
      <c r="B90" s="1">
        <v>3</v>
      </c>
    </row>
    <row r="91" spans="1:2" x14ac:dyDescent="0.25">
      <c r="A91" s="1">
        <v>7</v>
      </c>
      <c r="B91" s="1">
        <v>2</v>
      </c>
    </row>
    <row r="92" spans="1:2" x14ac:dyDescent="0.25">
      <c r="A92" s="1">
        <v>8</v>
      </c>
      <c r="B92" s="1">
        <v>1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34"/>
  <sheetViews>
    <sheetView workbookViewId="0">
      <selection activeCell="F20" sqref="F20"/>
    </sheetView>
  </sheetViews>
  <sheetFormatPr defaultRowHeight="15" x14ac:dyDescent="0.25"/>
  <cols>
    <col min="1" max="1" width="3.85546875" style="1" customWidth="1"/>
    <col min="2" max="2" width="5.28515625" style="5" customWidth="1"/>
    <col min="3" max="3" width="5" style="5" customWidth="1"/>
    <col min="4" max="5" width="22.7109375" style="1" customWidth="1"/>
    <col min="6" max="6" width="9.5703125" style="1" bestFit="1" customWidth="1"/>
    <col min="7" max="8" width="9.140625" style="1"/>
    <col min="9" max="9" width="5.5703125" style="5" customWidth="1"/>
    <col min="10" max="10" width="4.42578125" style="5" customWidth="1"/>
    <col min="11" max="12" width="22.7109375" style="1" customWidth="1"/>
    <col min="13" max="16384" width="9.140625" style="1"/>
  </cols>
  <sheetData>
    <row r="1" spans="2:17" ht="26.25" x14ac:dyDescent="0.4">
      <c r="H1" s="9" t="str">
        <f>CONCATENATE("CSSAL ",Lookup!B4," ",Lookup!B6," ",Lookup!B8)</f>
        <v>CSSAL Division 2 Match 1 Kilmarnock</v>
      </c>
    </row>
    <row r="2" spans="2:17" ht="18.75" x14ac:dyDescent="0.3">
      <c r="B2" s="10" t="s">
        <v>128</v>
      </c>
    </row>
    <row r="3" spans="2:17" x14ac:dyDescent="0.25">
      <c r="B3" s="11" t="str">
        <f ca="1">INDIRECT("Lookup!B39")</f>
        <v>3000M Senior Men A</v>
      </c>
      <c r="C3" s="12"/>
      <c r="D3" s="13"/>
      <c r="E3" s="14"/>
      <c r="F3" s="13"/>
      <c r="G3" s="15"/>
      <c r="I3" s="11" t="str">
        <f ca="1">INDIRECT("Lookup!B40")</f>
        <v>3000M Senior Men B</v>
      </c>
      <c r="J3" s="12"/>
      <c r="K3" s="13"/>
      <c r="L3" s="13"/>
      <c r="M3" s="13"/>
      <c r="N3" s="15"/>
    </row>
    <row r="4" spans="2:17" x14ac:dyDescent="0.25">
      <c r="B4" s="16" t="s">
        <v>129</v>
      </c>
      <c r="C4" s="17" t="s">
        <v>130</v>
      </c>
      <c r="D4" s="18" t="s">
        <v>131</v>
      </c>
      <c r="E4" s="18" t="s">
        <v>132</v>
      </c>
      <c r="F4" s="17" t="s">
        <v>133</v>
      </c>
      <c r="G4" s="19" t="s">
        <v>127</v>
      </c>
      <c r="I4" s="16" t="s">
        <v>129</v>
      </c>
      <c r="J4" s="17" t="s">
        <v>130</v>
      </c>
      <c r="K4" s="18" t="s">
        <v>131</v>
      </c>
      <c r="L4" s="18" t="s">
        <v>132</v>
      </c>
      <c r="M4" s="17" t="s">
        <v>133</v>
      </c>
      <c r="N4" s="19" t="s">
        <v>127</v>
      </c>
      <c r="P4" s="20" t="s">
        <v>134</v>
      </c>
      <c r="Q4" s="20"/>
    </row>
    <row r="5" spans="2:17" x14ac:dyDescent="0.25">
      <c r="B5" s="21">
        <v>1</v>
      </c>
      <c r="C5" s="22">
        <v>17</v>
      </c>
      <c r="D5" s="23" t="s">
        <v>273</v>
      </c>
      <c r="E5" s="24" t="str">
        <f>IF(C5&gt;0,VLOOKUP(C5,Lookup!$A$20:$B$35,2,0),"")</f>
        <v>Whitemoss AC</v>
      </c>
      <c r="F5" s="145">
        <v>6.851851851851852E-3</v>
      </c>
      <c r="G5" s="25">
        <v>16</v>
      </c>
      <c r="I5" s="21">
        <v>1</v>
      </c>
      <c r="J5" s="22">
        <v>18</v>
      </c>
      <c r="K5" s="23" t="s">
        <v>135</v>
      </c>
      <c r="L5" s="24" t="str">
        <f>IF(J5&gt;0,VLOOKUP(J5,Lookup!$A$20:$B$35,2,0),"")</f>
        <v>Whitemoss AC</v>
      </c>
      <c r="M5" s="147">
        <v>7.719907407407408E-3</v>
      </c>
      <c r="N5" s="25">
        <v>12</v>
      </c>
      <c r="P5" s="1">
        <f t="shared" ref="P5:P12" si="0">IF(F5&gt;1,F5,F5*86400)</f>
        <v>592</v>
      </c>
    </row>
    <row r="6" spans="2:17" x14ac:dyDescent="0.25">
      <c r="B6" s="21">
        <v>2</v>
      </c>
      <c r="C6" s="22">
        <v>23</v>
      </c>
      <c r="D6" s="23" t="s">
        <v>395</v>
      </c>
      <c r="E6" s="24" t="str">
        <f>IF(C6&gt;0,VLOOKUP(C6,Lookup!$A$20:$B$35,2,0),"")</f>
        <v>Falkirk Victoria Harriers</v>
      </c>
      <c r="F6" s="145">
        <v>7.3611111111111108E-3</v>
      </c>
      <c r="G6" s="25">
        <v>14</v>
      </c>
      <c r="I6" s="21">
        <v>2</v>
      </c>
      <c r="J6" s="22">
        <v>26</v>
      </c>
      <c r="K6" s="23" t="s">
        <v>207</v>
      </c>
      <c r="L6" s="24" t="str">
        <f>IF(J6&gt;0,VLOOKUP(J6,Lookup!$A$20:$B$35,2,0),"")</f>
        <v>Corstorphine AC</v>
      </c>
      <c r="M6" s="147">
        <v>8.0208333333333329E-3</v>
      </c>
      <c r="N6" s="25">
        <v>10</v>
      </c>
      <c r="P6" s="1">
        <f t="shared" si="0"/>
        <v>636</v>
      </c>
      <c r="Q6" s="26"/>
    </row>
    <row r="7" spans="2:17" x14ac:dyDescent="0.25">
      <c r="B7" s="21">
        <v>3</v>
      </c>
      <c r="C7" s="22">
        <v>19</v>
      </c>
      <c r="D7" s="23" t="s">
        <v>136</v>
      </c>
      <c r="E7" s="24" t="str">
        <f>IF(C7&gt;0,VLOOKUP(C7,Lookup!$A$20:$B$35,2,0),"")</f>
        <v>Kilmarnock Harriers</v>
      </c>
      <c r="F7" s="145">
        <v>7.3495370370370372E-3</v>
      </c>
      <c r="G7" s="25">
        <v>12</v>
      </c>
      <c r="I7" s="21">
        <v>3</v>
      </c>
      <c r="J7" s="22"/>
      <c r="K7" s="23"/>
      <c r="L7" s="24" t="str">
        <f>IF(J7&gt;0,VLOOKUP(J7,Lookup!$A$20:$B$35,2,0),"")</f>
        <v/>
      </c>
      <c r="M7" s="147"/>
      <c r="N7" s="25">
        <v>8</v>
      </c>
      <c r="P7" s="1">
        <f t="shared" si="0"/>
        <v>635</v>
      </c>
    </row>
    <row r="8" spans="2:17" x14ac:dyDescent="0.25">
      <c r="B8" s="21">
        <v>4</v>
      </c>
      <c r="C8" s="22">
        <v>25</v>
      </c>
      <c r="D8" s="23" t="s">
        <v>396</v>
      </c>
      <c r="E8" s="24" t="str">
        <f>IF(C8&gt;0,VLOOKUP(C8,Lookup!$A$20:$B$35,2,0),"")</f>
        <v>Corstorphine AC</v>
      </c>
      <c r="F8" s="145">
        <v>7.5462962962962966E-3</v>
      </c>
      <c r="G8" s="25">
        <v>10</v>
      </c>
      <c r="I8" s="21">
        <v>4</v>
      </c>
      <c r="J8" s="22"/>
      <c r="K8" s="23"/>
      <c r="L8" s="24" t="str">
        <f>IF(J8&gt;0,VLOOKUP(J8,Lookup!$A$20:$B$35,2,0),"")</f>
        <v/>
      </c>
      <c r="M8" s="147"/>
      <c r="N8" s="25">
        <v>6</v>
      </c>
      <c r="P8" s="1">
        <f t="shared" si="0"/>
        <v>652</v>
      </c>
    </row>
    <row r="9" spans="2:17" x14ac:dyDescent="0.25">
      <c r="B9" s="21">
        <v>5</v>
      </c>
      <c r="C9" s="22">
        <v>22</v>
      </c>
      <c r="D9" s="23" t="s">
        <v>138</v>
      </c>
      <c r="E9" s="24" t="str">
        <f>IF(C9&gt;0,VLOOKUP(C9,Lookup!$A$20:$B$35,2,0),"")</f>
        <v>Dunfermline T&amp;FC</v>
      </c>
      <c r="F9" s="145">
        <v>7.5810185185185182E-3</v>
      </c>
      <c r="G9" s="25">
        <v>8</v>
      </c>
      <c r="I9" s="21">
        <v>5</v>
      </c>
      <c r="J9" s="22"/>
      <c r="K9" s="23"/>
      <c r="L9" s="24" t="str">
        <f>IF(J9&gt;0,VLOOKUP(J9,Lookup!$A$20:$B$35,2,0),"")</f>
        <v/>
      </c>
      <c r="M9" s="147"/>
      <c r="N9" s="25">
        <v>4</v>
      </c>
      <c r="P9" s="1">
        <f t="shared" si="0"/>
        <v>655</v>
      </c>
    </row>
    <row r="10" spans="2:17" x14ac:dyDescent="0.25">
      <c r="B10" s="21">
        <v>6</v>
      </c>
      <c r="C10" s="22"/>
      <c r="D10" s="23"/>
      <c r="E10" s="24" t="str">
        <f>IF(C10&gt;0,VLOOKUP(C10,Lookup!$A$20:$B$35,2,0),"")</f>
        <v/>
      </c>
      <c r="F10" s="145"/>
      <c r="G10" s="25">
        <v>6</v>
      </c>
      <c r="I10" s="21">
        <v>6</v>
      </c>
      <c r="J10" s="22"/>
      <c r="K10" s="23"/>
      <c r="L10" s="24" t="str">
        <f>IF(J10&gt;0,VLOOKUP(J10,Lookup!$A$20:$B$35,2,0),"")</f>
        <v/>
      </c>
      <c r="M10" s="147"/>
      <c r="N10" s="25">
        <v>3</v>
      </c>
      <c r="P10" s="1">
        <f t="shared" si="0"/>
        <v>0</v>
      </c>
    </row>
    <row r="11" spans="2:17" x14ac:dyDescent="0.25">
      <c r="B11" s="21">
        <v>7</v>
      </c>
      <c r="C11" s="22"/>
      <c r="D11" s="23"/>
      <c r="E11" s="24" t="str">
        <f>IF(C11&gt;0,VLOOKUP(C11,Lookup!$A$20:$B$35,2,0),"")</f>
        <v/>
      </c>
      <c r="F11" s="145"/>
      <c r="G11" s="25">
        <v>4</v>
      </c>
      <c r="I11" s="21">
        <v>7</v>
      </c>
      <c r="J11" s="22"/>
      <c r="K11" s="23"/>
      <c r="L11" s="24" t="str">
        <f>IF(J11&gt;0,VLOOKUP(J11,Lookup!$A$20:$B$35,2,0),"")</f>
        <v/>
      </c>
      <c r="M11" s="147"/>
      <c r="N11" s="25">
        <v>2</v>
      </c>
      <c r="P11" s="1">
        <f t="shared" si="0"/>
        <v>0</v>
      </c>
    </row>
    <row r="12" spans="2:17" x14ac:dyDescent="0.25">
      <c r="B12" s="27">
        <v>8</v>
      </c>
      <c r="C12" s="28"/>
      <c r="D12" s="29"/>
      <c r="E12" s="30" t="str">
        <f>IF(C12&gt;0,VLOOKUP(C12,Lookup!$A$20:$B$35,2,0),"")</f>
        <v/>
      </c>
      <c r="F12" s="146"/>
      <c r="G12" s="31">
        <v>2</v>
      </c>
      <c r="I12" s="27">
        <v>8</v>
      </c>
      <c r="J12" s="28"/>
      <c r="K12" s="29"/>
      <c r="L12" s="30" t="str">
        <f>IF(J12&gt;0,VLOOKUP(J12,Lookup!$A$20:$B$35,2,0),"")</f>
        <v/>
      </c>
      <c r="M12" s="148"/>
      <c r="N12" s="31">
        <v>1</v>
      </c>
      <c r="P12" s="1">
        <f t="shared" si="0"/>
        <v>0</v>
      </c>
    </row>
    <row r="14" spans="2:17" x14ac:dyDescent="0.25">
      <c r="B14" s="11" t="str">
        <f ca="1">INDIRECT("Lookup!B41")</f>
        <v>3000M Masters Men A</v>
      </c>
      <c r="C14" s="12"/>
      <c r="D14" s="13"/>
      <c r="E14" s="13"/>
      <c r="F14" s="13"/>
      <c r="G14" s="15"/>
      <c r="I14" s="11" t="str">
        <f ca="1">INDIRECT("Lookup!B42")</f>
        <v>-</v>
      </c>
      <c r="J14" s="12"/>
      <c r="K14" s="13"/>
      <c r="L14" s="13"/>
      <c r="M14" s="13"/>
      <c r="N14" s="15"/>
    </row>
    <row r="15" spans="2:17" x14ac:dyDescent="0.25">
      <c r="B15" s="16" t="s">
        <v>129</v>
      </c>
      <c r="C15" s="17" t="s">
        <v>130</v>
      </c>
      <c r="D15" s="18" t="s">
        <v>131</v>
      </c>
      <c r="E15" s="18" t="s">
        <v>132</v>
      </c>
      <c r="F15" s="17" t="s">
        <v>133</v>
      </c>
      <c r="G15" s="19" t="s">
        <v>127</v>
      </c>
      <c r="I15" s="16" t="s">
        <v>129</v>
      </c>
      <c r="J15" s="17" t="s">
        <v>130</v>
      </c>
      <c r="K15" s="18" t="s">
        <v>131</v>
      </c>
      <c r="L15" s="18" t="s">
        <v>132</v>
      </c>
      <c r="M15" s="17" t="s">
        <v>133</v>
      </c>
      <c r="N15" s="19" t="s">
        <v>127</v>
      </c>
    </row>
    <row r="16" spans="2:17" x14ac:dyDescent="0.25">
      <c r="B16" s="21">
        <v>1</v>
      </c>
      <c r="C16" s="22">
        <v>25</v>
      </c>
      <c r="D16" s="23" t="s">
        <v>139</v>
      </c>
      <c r="E16" s="24" t="str">
        <f>IF(C16&gt;0,VLOOKUP(C16,Lookup!$A$20:$B$35,2,0),"")</f>
        <v>Corstorphine AC</v>
      </c>
      <c r="F16" s="147">
        <v>6.5856481481481469E-3</v>
      </c>
      <c r="G16" s="25">
        <v>16</v>
      </c>
      <c r="I16" s="21">
        <v>1</v>
      </c>
      <c r="J16" s="22"/>
      <c r="K16" s="23"/>
      <c r="L16" s="24" t="str">
        <f>IF(J16&gt;0,VLOOKUP(J16,Lookup!$A$20:$B$35,2,0),"")</f>
        <v/>
      </c>
      <c r="M16" s="147"/>
      <c r="N16" s="25">
        <v>12</v>
      </c>
    </row>
    <row r="17" spans="2:14" x14ac:dyDescent="0.25">
      <c r="B17" s="21">
        <v>2</v>
      </c>
      <c r="C17" s="22">
        <v>19</v>
      </c>
      <c r="D17" s="23" t="s">
        <v>140</v>
      </c>
      <c r="E17" s="24" t="str">
        <f>IF(C17&gt;0,VLOOKUP(C17,Lookup!$A$20:$B$35,2,0),"")</f>
        <v>Kilmarnock Harriers</v>
      </c>
      <c r="F17" s="147">
        <v>7.2569444444444443E-3</v>
      </c>
      <c r="G17" s="25">
        <v>14</v>
      </c>
      <c r="I17" s="21">
        <v>2</v>
      </c>
      <c r="J17" s="22"/>
      <c r="K17" s="23"/>
      <c r="L17" s="24" t="str">
        <f>IF(J17&gt;0,VLOOKUP(J17,Lookup!$A$20:$B$35,2,0),"")</f>
        <v/>
      </c>
      <c r="M17" s="147"/>
      <c r="N17" s="25">
        <v>10</v>
      </c>
    </row>
    <row r="18" spans="2:14" x14ac:dyDescent="0.25">
      <c r="B18" s="21">
        <v>3</v>
      </c>
      <c r="C18" s="22">
        <v>17</v>
      </c>
      <c r="D18" s="23" t="s">
        <v>141</v>
      </c>
      <c r="E18" s="24" t="str">
        <f>IF(C18&gt;0,VLOOKUP(C18,Lookup!$A$20:$B$35,2,0),"")</f>
        <v>Whitemoss AC</v>
      </c>
      <c r="F18" s="147">
        <v>7.3148148148148148E-3</v>
      </c>
      <c r="G18" s="25">
        <v>12</v>
      </c>
      <c r="I18" s="21">
        <v>3</v>
      </c>
      <c r="J18" s="22"/>
      <c r="K18" s="23"/>
      <c r="L18" s="24" t="str">
        <f>IF(J18&gt;0,VLOOKUP(J18,Lookup!$A$20:$B$35,2,0),"")</f>
        <v/>
      </c>
      <c r="M18" s="147"/>
      <c r="N18" s="25">
        <v>8</v>
      </c>
    </row>
    <row r="19" spans="2:14" x14ac:dyDescent="0.25">
      <c r="B19" s="21">
        <v>4</v>
      </c>
      <c r="C19" s="22">
        <v>23</v>
      </c>
      <c r="D19" s="23" t="s">
        <v>142</v>
      </c>
      <c r="E19" s="24" t="str">
        <f>IF(C19&gt;0,VLOOKUP(C19,Lookup!$A$20:$B$35,2,0),"")</f>
        <v>Falkirk Victoria Harriers</v>
      </c>
      <c r="F19" s="147">
        <v>7.4189814814814813E-3</v>
      </c>
      <c r="G19" s="25">
        <v>10</v>
      </c>
      <c r="I19" s="21">
        <v>4</v>
      </c>
      <c r="J19" s="22"/>
      <c r="K19" s="23"/>
      <c r="L19" s="24" t="str">
        <f>IF(J19&gt;0,VLOOKUP(J19,Lookup!$A$20:$B$35,2,0),"")</f>
        <v/>
      </c>
      <c r="M19" s="147"/>
      <c r="N19" s="25">
        <v>6</v>
      </c>
    </row>
    <row r="20" spans="2:14" x14ac:dyDescent="0.25">
      <c r="B20" s="21">
        <v>5</v>
      </c>
      <c r="C20" s="22">
        <v>29</v>
      </c>
      <c r="D20" s="23" t="s">
        <v>143</v>
      </c>
      <c r="E20" s="24" t="str">
        <f>IF(C20&gt;0,VLOOKUP(C20,Lookup!$A$20:$B$35,2,0),"")</f>
        <v>Kirkitilloch Olympians</v>
      </c>
      <c r="F20" s="147">
        <v>8.0208333333333329E-3</v>
      </c>
      <c r="G20" s="25">
        <v>8</v>
      </c>
      <c r="I20" s="21">
        <v>5</v>
      </c>
      <c r="J20" s="22"/>
      <c r="K20" s="23"/>
      <c r="L20" s="24" t="str">
        <f>IF(J20&gt;0,VLOOKUP(J20,Lookup!$A$20:$B$35,2,0),"")</f>
        <v/>
      </c>
      <c r="M20" s="147"/>
      <c r="N20" s="25">
        <v>4</v>
      </c>
    </row>
    <row r="21" spans="2:14" x14ac:dyDescent="0.25">
      <c r="B21" s="21">
        <v>6</v>
      </c>
      <c r="C21" s="22">
        <v>21</v>
      </c>
      <c r="D21" s="23" t="s">
        <v>144</v>
      </c>
      <c r="E21" s="24" t="str">
        <f>IF(C21&gt;0,VLOOKUP(C21,Lookup!$A$20:$B$35,2,0),"")</f>
        <v>Dunfermline T&amp;FC</v>
      </c>
      <c r="F21" s="147">
        <v>8.5879629629629622E-3</v>
      </c>
      <c r="G21" s="25">
        <v>6</v>
      </c>
      <c r="I21" s="21">
        <v>6</v>
      </c>
      <c r="J21" s="22"/>
      <c r="K21" s="23"/>
      <c r="L21" s="24" t="str">
        <f>IF(J21&gt;0,VLOOKUP(J21,Lookup!$A$20:$B$35,2,0),"")</f>
        <v/>
      </c>
      <c r="M21" s="147"/>
      <c r="N21" s="25">
        <v>3</v>
      </c>
    </row>
    <row r="22" spans="2:14" x14ac:dyDescent="0.25">
      <c r="B22" s="21">
        <v>7</v>
      </c>
      <c r="C22" s="22"/>
      <c r="D22" s="23"/>
      <c r="E22" s="24" t="str">
        <f>IF(C22&gt;0,VLOOKUP(C22,Lookup!$A$20:$B$35,2,0),"")</f>
        <v/>
      </c>
      <c r="F22" s="147"/>
      <c r="G22" s="25">
        <v>4</v>
      </c>
      <c r="I22" s="21">
        <v>7</v>
      </c>
      <c r="J22" s="22"/>
      <c r="K22" s="23"/>
      <c r="L22" s="24" t="str">
        <f>IF(J22&gt;0,VLOOKUP(J22,Lookup!$A$20:$B$35,2,0),"")</f>
        <v/>
      </c>
      <c r="M22" s="147"/>
      <c r="N22" s="25">
        <v>2</v>
      </c>
    </row>
    <row r="23" spans="2:14" x14ac:dyDescent="0.25">
      <c r="B23" s="27">
        <v>8</v>
      </c>
      <c r="C23" s="28"/>
      <c r="D23" s="29"/>
      <c r="E23" s="30" t="str">
        <f>IF(C23&gt;0,VLOOKUP(C23,Lookup!$A$20:$B$35,2,0),"")</f>
        <v/>
      </c>
      <c r="F23" s="148"/>
      <c r="G23" s="31">
        <v>2</v>
      </c>
      <c r="I23" s="27">
        <v>8</v>
      </c>
      <c r="J23" s="28"/>
      <c r="K23" s="29"/>
      <c r="L23" s="30" t="str">
        <f>IF(J23&gt;0,VLOOKUP(J23,Lookup!$A$20:$B$35,2,0),"")</f>
        <v/>
      </c>
      <c r="M23" s="148"/>
      <c r="N23" s="31">
        <v>1</v>
      </c>
    </row>
    <row r="25" spans="2:14" x14ac:dyDescent="0.25">
      <c r="B25" s="11" t="str">
        <f ca="1">INDIRECT("Lookup!B43")</f>
        <v>400M Under 17 Men A</v>
      </c>
      <c r="C25" s="12"/>
      <c r="D25" s="13"/>
      <c r="E25" s="13"/>
      <c r="F25" s="13"/>
      <c r="G25" s="15"/>
      <c r="I25" s="11" t="str">
        <f ca="1">INDIRECT("Lookup!B44")</f>
        <v>400M Under 17 Men B</v>
      </c>
      <c r="J25" s="12"/>
      <c r="K25" s="13"/>
      <c r="L25" s="13"/>
      <c r="M25" s="13"/>
      <c r="N25" s="15"/>
    </row>
    <row r="26" spans="2:14" x14ac:dyDescent="0.25">
      <c r="B26" s="16" t="s">
        <v>129</v>
      </c>
      <c r="C26" s="17" t="s">
        <v>130</v>
      </c>
      <c r="D26" s="18" t="s">
        <v>131</v>
      </c>
      <c r="E26" s="18" t="s">
        <v>132</v>
      </c>
      <c r="F26" s="17" t="s">
        <v>133</v>
      </c>
      <c r="G26" s="19" t="s">
        <v>127</v>
      </c>
      <c r="I26" s="16" t="s">
        <v>129</v>
      </c>
      <c r="J26" s="17" t="s">
        <v>130</v>
      </c>
      <c r="K26" s="18" t="s">
        <v>131</v>
      </c>
      <c r="L26" s="18" t="s">
        <v>132</v>
      </c>
      <c r="M26" s="17" t="s">
        <v>133</v>
      </c>
      <c r="N26" s="19" t="s">
        <v>127</v>
      </c>
    </row>
    <row r="27" spans="2:14" x14ac:dyDescent="0.25">
      <c r="B27" s="21">
        <v>1</v>
      </c>
      <c r="C27" s="22">
        <v>23</v>
      </c>
      <c r="D27" s="23" t="s">
        <v>145</v>
      </c>
      <c r="E27" s="24" t="str">
        <f>IF(C27&gt;0,VLOOKUP(C27,Lookup!$A$20:$B$35,2,0),"")</f>
        <v>Falkirk Victoria Harriers</v>
      </c>
      <c r="F27" s="149">
        <v>50.5</v>
      </c>
      <c r="G27" s="25">
        <v>16</v>
      </c>
      <c r="I27" s="21">
        <v>1</v>
      </c>
      <c r="J27" s="22">
        <v>20</v>
      </c>
      <c r="K27" s="23" t="s">
        <v>146</v>
      </c>
      <c r="L27" s="24" t="str">
        <f>IF(J27&gt;0,VLOOKUP(J27,Lookup!$A$20:$B$35,2,0),"")</f>
        <v>Kilmarnock Harriers</v>
      </c>
      <c r="M27" s="149">
        <v>50.9</v>
      </c>
      <c r="N27" s="25">
        <v>12</v>
      </c>
    </row>
    <row r="28" spans="2:14" x14ac:dyDescent="0.25">
      <c r="B28" s="21">
        <v>2</v>
      </c>
      <c r="C28" s="22">
        <v>19</v>
      </c>
      <c r="D28" s="23" t="s">
        <v>147</v>
      </c>
      <c r="E28" s="24" t="str">
        <f>IF(C28&gt;0,VLOOKUP(C28,Lookup!$A$20:$B$35,2,0),"")</f>
        <v>Kilmarnock Harriers</v>
      </c>
      <c r="F28" s="149">
        <v>54.9</v>
      </c>
      <c r="G28" s="25">
        <v>14</v>
      </c>
      <c r="I28" s="21">
        <v>2</v>
      </c>
      <c r="J28" s="22"/>
      <c r="K28" s="23"/>
      <c r="L28" s="24" t="str">
        <f>IF(J28&gt;0,VLOOKUP(J28,Lookup!$A$20:$B$35,2,0),"")</f>
        <v/>
      </c>
      <c r="M28" s="149"/>
      <c r="N28" s="25">
        <v>10</v>
      </c>
    </row>
    <row r="29" spans="2:14" x14ac:dyDescent="0.25">
      <c r="B29" s="21">
        <v>3</v>
      </c>
      <c r="C29" s="22">
        <v>17</v>
      </c>
      <c r="D29" s="23" t="s">
        <v>148</v>
      </c>
      <c r="E29" s="24" t="str">
        <f>IF(C29&gt;0,VLOOKUP(C29,Lookup!$A$20:$B$35,2,0),"")</f>
        <v>Whitemoss AC</v>
      </c>
      <c r="F29" s="149">
        <v>57.3</v>
      </c>
      <c r="G29" s="25">
        <v>12</v>
      </c>
      <c r="I29" s="21">
        <v>3</v>
      </c>
      <c r="J29" s="22"/>
      <c r="K29" s="23"/>
      <c r="L29" s="24" t="str">
        <f>IF(J29&gt;0,VLOOKUP(J29,Lookup!$A$20:$B$35,2,0),"")</f>
        <v/>
      </c>
      <c r="M29" s="149"/>
      <c r="N29" s="25">
        <v>8</v>
      </c>
    </row>
    <row r="30" spans="2:14" x14ac:dyDescent="0.25">
      <c r="B30" s="21">
        <v>4</v>
      </c>
      <c r="C30" s="22"/>
      <c r="D30" s="23"/>
      <c r="E30" s="24" t="str">
        <f>IF(C30&gt;0,VLOOKUP(C30,Lookup!$A$20:$B$35,2,0),"")</f>
        <v/>
      </c>
      <c r="F30" s="149"/>
      <c r="G30" s="25">
        <v>10</v>
      </c>
      <c r="I30" s="21">
        <v>4</v>
      </c>
      <c r="J30" s="22"/>
      <c r="K30" s="23"/>
      <c r="L30" s="24" t="str">
        <f>IF(J30&gt;0,VLOOKUP(J30,Lookup!$A$20:$B$35,2,0),"")</f>
        <v/>
      </c>
      <c r="M30" s="149"/>
      <c r="N30" s="25">
        <v>6</v>
      </c>
    </row>
    <row r="31" spans="2:14" x14ac:dyDescent="0.25">
      <c r="B31" s="21">
        <v>5</v>
      </c>
      <c r="C31" s="22"/>
      <c r="D31" s="23"/>
      <c r="E31" s="24" t="str">
        <f>IF(C31&gt;0,VLOOKUP(C31,Lookup!$A$20:$B$35,2,0),"")</f>
        <v/>
      </c>
      <c r="F31" s="149"/>
      <c r="G31" s="25">
        <v>8</v>
      </c>
      <c r="I31" s="21">
        <v>5</v>
      </c>
      <c r="J31" s="22"/>
      <c r="K31" s="23"/>
      <c r="L31" s="24" t="str">
        <f>IF(J31&gt;0,VLOOKUP(J31,Lookup!$A$20:$B$35,2,0),"")</f>
        <v/>
      </c>
      <c r="M31" s="149"/>
      <c r="N31" s="25">
        <v>4</v>
      </c>
    </row>
    <row r="32" spans="2:14" x14ac:dyDescent="0.25">
      <c r="B32" s="21">
        <v>6</v>
      </c>
      <c r="C32" s="22"/>
      <c r="D32" s="23"/>
      <c r="E32" s="24" t="str">
        <f>IF(C32&gt;0,VLOOKUP(C32,Lookup!$A$20:$B$35,2,0),"")</f>
        <v/>
      </c>
      <c r="F32" s="149"/>
      <c r="G32" s="25">
        <v>6</v>
      </c>
      <c r="I32" s="21">
        <v>6</v>
      </c>
      <c r="J32" s="22"/>
      <c r="K32" s="23"/>
      <c r="L32" s="24" t="str">
        <f>IF(J32&gt;0,VLOOKUP(J32,Lookup!$A$20:$B$35,2,0),"")</f>
        <v/>
      </c>
      <c r="M32" s="149"/>
      <c r="N32" s="25">
        <v>3</v>
      </c>
    </row>
    <row r="33" spans="2:14" x14ac:dyDescent="0.25">
      <c r="B33" s="21">
        <v>7</v>
      </c>
      <c r="C33" s="22"/>
      <c r="D33" s="23"/>
      <c r="E33" s="24" t="str">
        <f>IF(C33&gt;0,VLOOKUP(C33,Lookup!$A$20:$B$35,2,0),"")</f>
        <v/>
      </c>
      <c r="F33" s="149"/>
      <c r="G33" s="25">
        <v>4</v>
      </c>
      <c r="I33" s="21">
        <v>7</v>
      </c>
      <c r="J33" s="22"/>
      <c r="K33" s="23"/>
      <c r="L33" s="24" t="str">
        <f>IF(J33&gt;0,VLOOKUP(J33,Lookup!$A$20:$B$35,2,0),"")</f>
        <v/>
      </c>
      <c r="M33" s="149"/>
      <c r="N33" s="25">
        <v>2</v>
      </c>
    </row>
    <row r="34" spans="2:14" x14ac:dyDescent="0.25">
      <c r="B34" s="27">
        <v>8</v>
      </c>
      <c r="C34" s="28"/>
      <c r="D34" s="29"/>
      <c r="E34" s="30" t="str">
        <f>IF(C34&gt;0,VLOOKUP(C34,Lookup!$A$20:$B$35,2,0),"")</f>
        <v/>
      </c>
      <c r="F34" s="150"/>
      <c r="G34" s="31">
        <v>2</v>
      </c>
      <c r="I34" s="27">
        <v>8</v>
      </c>
      <c r="J34" s="28"/>
      <c r="K34" s="29"/>
      <c r="L34" s="30" t="str">
        <f>IF(J34&gt;0,VLOOKUP(J34,Lookup!$A$20:$B$35,2,0),"")</f>
        <v/>
      </c>
      <c r="M34" s="150"/>
      <c r="N34" s="31">
        <v>1</v>
      </c>
    </row>
    <row r="36" spans="2:14" x14ac:dyDescent="0.25">
      <c r="B36" s="11" t="str">
        <f ca="1">INDIRECT("Lookup!B45")</f>
        <v>400M Senior Men A</v>
      </c>
      <c r="C36" s="12"/>
      <c r="D36" s="13"/>
      <c r="E36" s="13"/>
      <c r="F36" s="13"/>
      <c r="G36" s="15"/>
      <c r="I36" s="11" t="str">
        <f ca="1">INDIRECT("Lookup!B46")</f>
        <v>400M Senior Men B</v>
      </c>
      <c r="J36" s="12"/>
      <c r="K36" s="13"/>
      <c r="L36" s="13"/>
      <c r="M36" s="13"/>
      <c r="N36" s="15"/>
    </row>
    <row r="37" spans="2:14" x14ac:dyDescent="0.25">
      <c r="B37" s="16" t="s">
        <v>129</v>
      </c>
      <c r="C37" s="17" t="s">
        <v>130</v>
      </c>
      <c r="D37" s="18" t="s">
        <v>131</v>
      </c>
      <c r="E37" s="18" t="s">
        <v>132</v>
      </c>
      <c r="F37" s="17" t="s">
        <v>133</v>
      </c>
      <c r="G37" s="19" t="s">
        <v>127</v>
      </c>
      <c r="I37" s="16" t="s">
        <v>129</v>
      </c>
      <c r="J37" s="17" t="s">
        <v>130</v>
      </c>
      <c r="K37" s="18" t="s">
        <v>131</v>
      </c>
      <c r="L37" s="18" t="s">
        <v>132</v>
      </c>
      <c r="M37" s="17" t="s">
        <v>133</v>
      </c>
      <c r="N37" s="19" t="s">
        <v>127</v>
      </c>
    </row>
    <row r="38" spans="2:14" x14ac:dyDescent="0.25">
      <c r="B38" s="21">
        <v>1</v>
      </c>
      <c r="C38" s="22">
        <v>17</v>
      </c>
      <c r="D38" s="23" t="s">
        <v>149</v>
      </c>
      <c r="E38" s="24" t="str">
        <f>IF(C38&gt;0,VLOOKUP(C38,Lookup!$A$20:$B$35,2,0),"")</f>
        <v>Whitemoss AC</v>
      </c>
      <c r="F38" s="149">
        <v>52.1</v>
      </c>
      <c r="G38" s="25">
        <v>16</v>
      </c>
      <c r="I38" s="21">
        <v>1</v>
      </c>
      <c r="J38" s="22">
        <v>24</v>
      </c>
      <c r="K38" s="23" t="s">
        <v>150</v>
      </c>
      <c r="L38" s="24" t="str">
        <f>IF(J38&gt;0,VLOOKUP(J38,Lookup!$A$20:$B$35,2,0),"")</f>
        <v>Falkirk Victoria Harriers</v>
      </c>
      <c r="M38" s="149">
        <v>54.5</v>
      </c>
      <c r="N38" s="25">
        <v>12</v>
      </c>
    </row>
    <row r="39" spans="2:14" x14ac:dyDescent="0.25">
      <c r="B39" s="21">
        <v>2</v>
      </c>
      <c r="C39" s="22">
        <v>27</v>
      </c>
      <c r="D39" s="23" t="s">
        <v>151</v>
      </c>
      <c r="E39" s="24" t="str">
        <f>IF(C39&gt;0,VLOOKUP(C39,Lookup!$A$20:$B$35,2,0),"")</f>
        <v>Lasswade AC</v>
      </c>
      <c r="F39" s="149">
        <v>55.6</v>
      </c>
      <c r="G39" s="25">
        <v>14</v>
      </c>
      <c r="I39" s="21">
        <v>2</v>
      </c>
      <c r="J39" s="22">
        <v>18</v>
      </c>
      <c r="K39" s="23" t="s">
        <v>152</v>
      </c>
      <c r="L39" s="24" t="str">
        <f>IF(J39&gt;0,VLOOKUP(J39,Lookup!$A$20:$B$35,2,0),"")</f>
        <v>Whitemoss AC</v>
      </c>
      <c r="M39" s="149">
        <v>55.5</v>
      </c>
      <c r="N39" s="25">
        <v>10</v>
      </c>
    </row>
    <row r="40" spans="2:14" x14ac:dyDescent="0.25">
      <c r="B40" s="21">
        <v>3</v>
      </c>
      <c r="C40" s="22">
        <v>23</v>
      </c>
      <c r="D40" s="23" t="s">
        <v>153</v>
      </c>
      <c r="E40" s="24" t="str">
        <f>IF(C40&gt;0,VLOOKUP(C40,Lookup!$A$20:$B$35,2,0),"")</f>
        <v>Falkirk Victoria Harriers</v>
      </c>
      <c r="F40" s="149">
        <v>55.9</v>
      </c>
      <c r="G40" s="25">
        <v>12</v>
      </c>
      <c r="I40" s="21">
        <v>3</v>
      </c>
      <c r="J40" s="22">
        <v>26</v>
      </c>
      <c r="K40" s="23" t="s">
        <v>423</v>
      </c>
      <c r="L40" s="24" t="str">
        <f>IF(J40&gt;0,VLOOKUP(J40,Lookup!$A$20:$B$35,2,0),"")</f>
        <v>Corstorphine AC</v>
      </c>
      <c r="M40" s="149">
        <v>56.8</v>
      </c>
      <c r="N40" s="25">
        <v>8</v>
      </c>
    </row>
    <row r="41" spans="2:14" x14ac:dyDescent="0.25">
      <c r="B41" s="21">
        <v>4</v>
      </c>
      <c r="C41" s="22">
        <v>25</v>
      </c>
      <c r="D41" s="23" t="s">
        <v>154</v>
      </c>
      <c r="E41" s="24" t="str">
        <f>IF(C41&gt;0,VLOOKUP(C41,Lookup!$A$20:$B$35,2,0),"")</f>
        <v>Corstorphine AC</v>
      </c>
      <c r="F41" s="149">
        <v>60.8</v>
      </c>
      <c r="G41" s="25">
        <v>10</v>
      </c>
      <c r="I41" s="21">
        <v>4</v>
      </c>
      <c r="J41" s="22"/>
      <c r="K41" s="23"/>
      <c r="L41" s="24" t="str">
        <f>IF(J41&gt;0,VLOOKUP(J41,Lookup!$A$20:$B$35,2,0),"")</f>
        <v/>
      </c>
      <c r="M41" s="149"/>
      <c r="N41" s="25">
        <v>6</v>
      </c>
    </row>
    <row r="42" spans="2:14" x14ac:dyDescent="0.25">
      <c r="B42" s="21">
        <v>5</v>
      </c>
      <c r="C42" s="22">
        <v>29</v>
      </c>
      <c r="D42" s="23" t="s">
        <v>143</v>
      </c>
      <c r="E42" s="24" t="str">
        <f>IF(C42&gt;0,VLOOKUP(C42,Lookup!$A$20:$B$35,2,0),"")</f>
        <v>Kirkitilloch Olympians</v>
      </c>
      <c r="F42" s="149">
        <v>64.900000000000006</v>
      </c>
      <c r="G42" s="25">
        <v>8</v>
      </c>
      <c r="I42" s="21">
        <v>5</v>
      </c>
      <c r="J42" s="22"/>
      <c r="K42" s="23"/>
      <c r="L42" s="24" t="str">
        <f>IF(J42&gt;0,VLOOKUP(J42,Lookup!$A$20:$B$35,2,0),"")</f>
        <v/>
      </c>
      <c r="M42" s="149"/>
      <c r="N42" s="25">
        <v>4</v>
      </c>
    </row>
    <row r="43" spans="2:14" x14ac:dyDescent="0.25">
      <c r="B43" s="21">
        <v>6</v>
      </c>
      <c r="C43" s="22">
        <v>21</v>
      </c>
      <c r="D43" s="23" t="s">
        <v>435</v>
      </c>
      <c r="E43" s="24" t="str">
        <f>IF(C43&gt;0,VLOOKUP(C43,Lookup!$A$20:$B$35,2,0),"")</f>
        <v>Dunfermline T&amp;FC</v>
      </c>
      <c r="F43" s="149">
        <v>67.5</v>
      </c>
      <c r="G43" s="25">
        <v>6</v>
      </c>
      <c r="I43" s="21">
        <v>6</v>
      </c>
      <c r="J43" s="22"/>
      <c r="K43" s="23"/>
      <c r="L43" s="24" t="str">
        <f>IF(J43&gt;0,VLOOKUP(J43,Lookup!$A$20:$B$35,2,0),"")</f>
        <v/>
      </c>
      <c r="M43" s="149"/>
      <c r="N43" s="25">
        <v>3</v>
      </c>
    </row>
    <row r="44" spans="2:14" x14ac:dyDescent="0.25">
      <c r="B44" s="21">
        <v>7</v>
      </c>
      <c r="C44" s="22"/>
      <c r="D44" s="23"/>
      <c r="E44" s="24" t="str">
        <f>IF(C44&gt;0,VLOOKUP(C44,Lookup!$A$20:$B$35,2,0),"")</f>
        <v/>
      </c>
      <c r="F44" s="149"/>
      <c r="G44" s="25">
        <v>4</v>
      </c>
      <c r="I44" s="21">
        <v>7</v>
      </c>
      <c r="J44" s="22"/>
      <c r="K44" s="23"/>
      <c r="L44" s="24" t="str">
        <f>IF(J44&gt;0,VLOOKUP(J44,Lookup!$A$20:$B$35,2,0),"")</f>
        <v/>
      </c>
      <c r="M44" s="149"/>
      <c r="N44" s="25">
        <v>2</v>
      </c>
    </row>
    <row r="45" spans="2:14" x14ac:dyDescent="0.25">
      <c r="B45" s="27">
        <v>8</v>
      </c>
      <c r="C45" s="28"/>
      <c r="D45" s="29"/>
      <c r="E45" s="30" t="str">
        <f>IF(C45&gt;0,VLOOKUP(C45,Lookup!$A$20:$B$35,2,0),"")</f>
        <v/>
      </c>
      <c r="F45" s="150"/>
      <c r="G45" s="31">
        <v>2</v>
      </c>
      <c r="I45" s="27">
        <v>8</v>
      </c>
      <c r="J45" s="28"/>
      <c r="K45" s="29"/>
      <c r="L45" s="30" t="str">
        <f>IF(J45&gt;0,VLOOKUP(J45,Lookup!$A$20:$B$35,2,0),"")</f>
        <v/>
      </c>
      <c r="M45" s="150"/>
      <c r="N45" s="31">
        <v>1</v>
      </c>
    </row>
    <row r="47" spans="2:14" x14ac:dyDescent="0.25">
      <c r="B47" s="11" t="str">
        <f ca="1">INDIRECT("Lookup!B47")</f>
        <v>80M Under 11 Boys A</v>
      </c>
      <c r="C47" s="12"/>
      <c r="D47" s="13"/>
      <c r="E47" s="13"/>
      <c r="F47" s="13"/>
      <c r="G47" s="15"/>
      <c r="I47" s="11" t="str">
        <f ca="1">INDIRECT("Lookup!B48")</f>
        <v>80M Under 11 Boys B</v>
      </c>
      <c r="J47" s="12"/>
      <c r="K47" s="13"/>
      <c r="L47" s="13"/>
      <c r="M47" s="13"/>
      <c r="N47" s="15"/>
    </row>
    <row r="48" spans="2:14" x14ac:dyDescent="0.25">
      <c r="B48" s="16" t="s">
        <v>129</v>
      </c>
      <c r="C48" s="17" t="s">
        <v>130</v>
      </c>
      <c r="D48" s="18" t="s">
        <v>131</v>
      </c>
      <c r="E48" s="18" t="s">
        <v>132</v>
      </c>
      <c r="F48" s="17" t="s">
        <v>133</v>
      </c>
      <c r="G48" s="19" t="s">
        <v>127</v>
      </c>
      <c r="I48" s="16" t="s">
        <v>129</v>
      </c>
      <c r="J48" s="17" t="s">
        <v>130</v>
      </c>
      <c r="K48" s="18" t="s">
        <v>131</v>
      </c>
      <c r="L48" s="18" t="s">
        <v>132</v>
      </c>
      <c r="M48" s="17" t="s">
        <v>133</v>
      </c>
      <c r="N48" s="19" t="s">
        <v>127</v>
      </c>
    </row>
    <row r="49" spans="2:14" x14ac:dyDescent="0.25">
      <c r="B49" s="21">
        <v>1</v>
      </c>
      <c r="C49" s="22">
        <v>17</v>
      </c>
      <c r="D49" s="23" t="s">
        <v>155</v>
      </c>
      <c r="E49" s="24" t="str">
        <f>IF(C49&gt;0,VLOOKUP(C49,Lookup!$A$20:$B$35,2,0),"")</f>
        <v>Whitemoss AC</v>
      </c>
      <c r="F49" s="149">
        <v>11.6</v>
      </c>
      <c r="G49" s="25">
        <v>16</v>
      </c>
      <c r="I49" s="21">
        <v>1</v>
      </c>
      <c r="J49" s="22">
        <v>18</v>
      </c>
      <c r="K49" s="23" t="s">
        <v>156</v>
      </c>
      <c r="L49" s="24" t="str">
        <f>IF(J49&gt;0,VLOOKUP(J49,Lookup!$A$20:$B$35,2,0),"")</f>
        <v>Whitemoss AC</v>
      </c>
      <c r="M49" s="151">
        <v>12.4</v>
      </c>
      <c r="N49" s="25">
        <v>12</v>
      </c>
    </row>
    <row r="50" spans="2:14" x14ac:dyDescent="0.25">
      <c r="B50" s="21">
        <v>2</v>
      </c>
      <c r="C50" s="22">
        <v>21</v>
      </c>
      <c r="D50" s="23" t="s">
        <v>157</v>
      </c>
      <c r="E50" s="24" t="str">
        <f>IF(C50&gt;0,VLOOKUP(C50,Lookup!$A$20:$B$35,2,0),"")</f>
        <v>Dunfermline T&amp;FC</v>
      </c>
      <c r="F50" s="149">
        <v>12.2</v>
      </c>
      <c r="G50" s="25">
        <v>14</v>
      </c>
      <c r="I50" s="21">
        <v>2</v>
      </c>
      <c r="J50" s="22">
        <v>22</v>
      </c>
      <c r="K50" s="23" t="s">
        <v>158</v>
      </c>
      <c r="L50" s="24" t="str">
        <f>IF(J50&gt;0,VLOOKUP(J50,Lookup!$A$20:$B$35,2,0),"")</f>
        <v>Dunfermline T&amp;FC</v>
      </c>
      <c r="M50" s="151">
        <v>12.9</v>
      </c>
      <c r="N50" s="25">
        <v>10</v>
      </c>
    </row>
    <row r="51" spans="2:14" x14ac:dyDescent="0.25">
      <c r="B51" s="21">
        <v>3</v>
      </c>
      <c r="C51" s="22">
        <v>25</v>
      </c>
      <c r="D51" s="23" t="s">
        <v>159</v>
      </c>
      <c r="E51" s="24" t="str">
        <f>IF(C51&gt;0,VLOOKUP(C51,Lookup!$A$20:$B$35,2,0),"")</f>
        <v>Corstorphine AC</v>
      </c>
      <c r="F51" s="149">
        <v>12.5</v>
      </c>
      <c r="G51" s="25">
        <v>12</v>
      </c>
      <c r="I51" s="21">
        <v>3</v>
      </c>
      <c r="J51" s="22">
        <v>26</v>
      </c>
      <c r="K51" s="23" t="s">
        <v>160</v>
      </c>
      <c r="L51" s="24" t="str">
        <f>IF(J51&gt;0,VLOOKUP(J51,Lookup!$A$20:$B$35,2,0),"")</f>
        <v>Corstorphine AC</v>
      </c>
      <c r="M51" s="151">
        <v>13.3</v>
      </c>
      <c r="N51" s="25">
        <v>8</v>
      </c>
    </row>
    <row r="52" spans="2:14" x14ac:dyDescent="0.25">
      <c r="B52" s="21">
        <v>4</v>
      </c>
      <c r="C52" s="22">
        <v>19</v>
      </c>
      <c r="D52" s="23" t="s">
        <v>161</v>
      </c>
      <c r="E52" s="24" t="str">
        <f>IF(C52&gt;0,VLOOKUP(C52,Lookup!$A$20:$B$35,2,0),"")</f>
        <v>Kilmarnock Harriers</v>
      </c>
      <c r="F52" s="149">
        <v>12.8</v>
      </c>
      <c r="G52" s="25">
        <v>10</v>
      </c>
      <c r="I52" s="21">
        <v>4</v>
      </c>
      <c r="J52" s="22">
        <v>20</v>
      </c>
      <c r="K52" s="23" t="s">
        <v>162</v>
      </c>
      <c r="L52" s="24" t="str">
        <f>IF(J52&gt;0,VLOOKUP(J52,Lookup!$A$20:$B$35,2,0),"")</f>
        <v>Kilmarnock Harriers</v>
      </c>
      <c r="M52" s="151">
        <v>14</v>
      </c>
      <c r="N52" s="25">
        <v>6</v>
      </c>
    </row>
    <row r="53" spans="2:14" x14ac:dyDescent="0.25">
      <c r="B53" s="21">
        <v>5</v>
      </c>
      <c r="C53" s="22">
        <v>29</v>
      </c>
      <c r="D53" s="23" t="s">
        <v>163</v>
      </c>
      <c r="E53" s="24" t="str">
        <f>IF(C53&gt;0,VLOOKUP(C53,Lookup!$A$20:$B$35,2,0),"")</f>
        <v>Kirkitilloch Olympians</v>
      </c>
      <c r="F53" s="149">
        <v>13.6</v>
      </c>
      <c r="G53" s="25">
        <v>8</v>
      </c>
      <c r="I53" s="21">
        <v>5</v>
      </c>
      <c r="J53" s="22">
        <v>28</v>
      </c>
      <c r="K53" s="23" t="s">
        <v>164</v>
      </c>
      <c r="L53" s="24" t="str">
        <f>IF(J53&gt;0,VLOOKUP(J53,Lookup!$A$20:$B$35,2,0),"")</f>
        <v>Lasswade AC</v>
      </c>
      <c r="M53" s="151">
        <v>13.5</v>
      </c>
      <c r="N53" s="25">
        <v>4</v>
      </c>
    </row>
    <row r="54" spans="2:14" x14ac:dyDescent="0.25">
      <c r="B54" s="21">
        <v>6</v>
      </c>
      <c r="C54" s="22">
        <v>27</v>
      </c>
      <c r="D54" s="23" t="s">
        <v>213</v>
      </c>
      <c r="E54" s="24" t="str">
        <f>IF(C54&gt;0,VLOOKUP(C54,Lookup!$A$20:$B$35,2,0),"")</f>
        <v>Lasswade AC</v>
      </c>
      <c r="F54" s="149">
        <v>13.9</v>
      </c>
      <c r="G54" s="25">
        <v>6</v>
      </c>
      <c r="I54" s="21">
        <v>6</v>
      </c>
      <c r="J54" s="22"/>
      <c r="K54" s="23"/>
      <c r="L54" s="24" t="str">
        <f>IF(J54&gt;0,VLOOKUP(J54,Lookup!$A$20:$B$35,2,0),"")</f>
        <v/>
      </c>
      <c r="M54" s="151"/>
      <c r="N54" s="25">
        <v>3</v>
      </c>
    </row>
    <row r="55" spans="2:14" x14ac:dyDescent="0.25">
      <c r="B55" s="21">
        <v>7</v>
      </c>
      <c r="C55" s="22"/>
      <c r="D55" s="23"/>
      <c r="E55" s="24" t="str">
        <f>IF(C55&gt;0,VLOOKUP(C55,Lookup!$A$20:$B$35,2,0),"")</f>
        <v/>
      </c>
      <c r="F55" s="149"/>
      <c r="G55" s="25">
        <v>4</v>
      </c>
      <c r="I55" s="21">
        <v>7</v>
      </c>
      <c r="J55" s="22"/>
      <c r="K55" s="23"/>
      <c r="L55" s="24" t="str">
        <f>IF(J55&gt;0,VLOOKUP(J55,Lookup!$A$20:$B$35,2,0),"")</f>
        <v/>
      </c>
      <c r="M55" s="151"/>
      <c r="N55" s="25">
        <v>2</v>
      </c>
    </row>
    <row r="56" spans="2:14" x14ac:dyDescent="0.25">
      <c r="B56" s="27">
        <v>8</v>
      </c>
      <c r="C56" s="28"/>
      <c r="D56" s="29"/>
      <c r="E56" s="30" t="str">
        <f>IF(C56&gt;0,VLOOKUP(C56,Lookup!$A$20:$B$35,2,0),"")</f>
        <v/>
      </c>
      <c r="F56" s="150"/>
      <c r="G56" s="31">
        <v>2</v>
      </c>
      <c r="I56" s="27">
        <v>8</v>
      </c>
      <c r="J56" s="28"/>
      <c r="K56" s="29"/>
      <c r="L56" s="30" t="str">
        <f>IF(J56&gt;0,VLOOKUP(J56,Lookup!$A$20:$B$35,2,0),"")</f>
        <v/>
      </c>
      <c r="M56" s="152"/>
      <c r="N56" s="31">
        <v>1</v>
      </c>
    </row>
    <row r="58" spans="2:14" x14ac:dyDescent="0.25">
      <c r="B58" s="11" t="str">
        <f ca="1">INDIRECT("Lookup!B49")</f>
        <v>100M Under 13 Boys A</v>
      </c>
      <c r="C58" s="12"/>
      <c r="D58" s="13"/>
      <c r="E58" s="13"/>
      <c r="F58" s="13"/>
      <c r="G58" s="15"/>
      <c r="I58" s="11" t="str">
        <f ca="1">INDIRECT("Lookup!B50")</f>
        <v>100M Under 13 Boys B</v>
      </c>
      <c r="J58" s="12"/>
      <c r="K58" s="13"/>
      <c r="L58" s="13"/>
      <c r="M58" s="13"/>
      <c r="N58" s="15"/>
    </row>
    <row r="59" spans="2:14" x14ac:dyDescent="0.25">
      <c r="B59" s="16" t="s">
        <v>129</v>
      </c>
      <c r="C59" s="17" t="s">
        <v>130</v>
      </c>
      <c r="D59" s="18" t="s">
        <v>131</v>
      </c>
      <c r="E59" s="18" t="s">
        <v>132</v>
      </c>
      <c r="F59" s="17" t="s">
        <v>133</v>
      </c>
      <c r="G59" s="19" t="s">
        <v>127</v>
      </c>
      <c r="I59" s="16" t="s">
        <v>129</v>
      </c>
      <c r="J59" s="17" t="s">
        <v>130</v>
      </c>
      <c r="K59" s="18" t="s">
        <v>131</v>
      </c>
      <c r="L59" s="18" t="s">
        <v>132</v>
      </c>
      <c r="M59" s="17" t="s">
        <v>133</v>
      </c>
      <c r="N59" s="19" t="s">
        <v>127</v>
      </c>
    </row>
    <row r="60" spans="2:14" x14ac:dyDescent="0.25">
      <c r="B60" s="21">
        <v>1</v>
      </c>
      <c r="C60" s="22">
        <v>21</v>
      </c>
      <c r="D60" s="23" t="s">
        <v>165</v>
      </c>
      <c r="E60" s="24" t="str">
        <f>IF(C60&gt;0,VLOOKUP(C60,Lookup!$A$20:$B$35,2,0),"")</f>
        <v>Dunfermline T&amp;FC</v>
      </c>
      <c r="F60" s="149">
        <v>13.2</v>
      </c>
      <c r="G60" s="25">
        <v>16</v>
      </c>
      <c r="I60" s="21">
        <v>1</v>
      </c>
      <c r="J60" s="22">
        <v>24</v>
      </c>
      <c r="K60" s="23" t="s">
        <v>166</v>
      </c>
      <c r="L60" s="24" t="str">
        <f>IF(J60&gt;0,VLOOKUP(J60,Lookup!$A$20:$B$35,2,0),"")</f>
        <v>Falkirk Victoria Harriers</v>
      </c>
      <c r="M60" s="149">
        <v>13.4</v>
      </c>
      <c r="N60" s="25">
        <v>12</v>
      </c>
    </row>
    <row r="61" spans="2:14" x14ac:dyDescent="0.25">
      <c r="B61" s="21">
        <v>2</v>
      </c>
      <c r="C61" s="22">
        <v>23</v>
      </c>
      <c r="D61" s="23" t="s">
        <v>167</v>
      </c>
      <c r="E61" s="24" t="str">
        <f>IF(C61&gt;0,VLOOKUP(C61,Lookup!$A$20:$B$35,2,0),"")</f>
        <v>Falkirk Victoria Harriers</v>
      </c>
      <c r="F61" s="149">
        <v>13.4</v>
      </c>
      <c r="G61" s="25">
        <v>14</v>
      </c>
      <c r="I61" s="21">
        <v>2</v>
      </c>
      <c r="J61" s="22">
        <v>20</v>
      </c>
      <c r="K61" s="23" t="s">
        <v>168</v>
      </c>
      <c r="L61" s="24" t="str">
        <f>IF(J61&gt;0,VLOOKUP(J61,Lookup!$A$20:$B$35,2,0),"")</f>
        <v>Kilmarnock Harriers</v>
      </c>
      <c r="M61" s="149">
        <v>14.4</v>
      </c>
      <c r="N61" s="25">
        <v>10</v>
      </c>
    </row>
    <row r="62" spans="2:14" x14ac:dyDescent="0.25">
      <c r="B62" s="21">
        <v>3</v>
      </c>
      <c r="C62" s="22">
        <v>27</v>
      </c>
      <c r="D62" s="23" t="s">
        <v>427</v>
      </c>
      <c r="E62" s="24" t="str">
        <f>IF(C62&gt;0,VLOOKUP(C62,Lookup!$A$20:$B$35,2,0),"")</f>
        <v>Lasswade AC</v>
      </c>
      <c r="F62" s="149">
        <v>13.9</v>
      </c>
      <c r="G62" s="25">
        <v>12</v>
      </c>
      <c r="I62" s="21">
        <v>3</v>
      </c>
      <c r="J62" s="22">
        <v>22</v>
      </c>
      <c r="K62" s="23" t="s">
        <v>169</v>
      </c>
      <c r="L62" s="24" t="str">
        <f>IF(J62&gt;0,VLOOKUP(J62,Lookup!$A$20:$B$35,2,0),"")</f>
        <v>Dunfermline T&amp;FC</v>
      </c>
      <c r="M62" s="149">
        <v>14.8</v>
      </c>
      <c r="N62" s="25">
        <v>8</v>
      </c>
    </row>
    <row r="63" spans="2:14" x14ac:dyDescent="0.25">
      <c r="B63" s="21">
        <v>4</v>
      </c>
      <c r="C63" s="22">
        <v>25</v>
      </c>
      <c r="D63" s="23" t="s">
        <v>170</v>
      </c>
      <c r="E63" s="24" t="str">
        <f>IF(C63&gt;0,VLOOKUP(C63,Lookup!$A$20:$B$35,2,0),"")</f>
        <v>Corstorphine AC</v>
      </c>
      <c r="F63" s="149">
        <v>14.1</v>
      </c>
      <c r="G63" s="25">
        <v>10</v>
      </c>
      <c r="I63" s="21">
        <v>4</v>
      </c>
      <c r="J63" s="22">
        <v>26</v>
      </c>
      <c r="K63" s="23" t="s">
        <v>171</v>
      </c>
      <c r="L63" s="24" t="str">
        <f>IF(J63&gt;0,VLOOKUP(J63,Lookup!$A$20:$B$35,2,0),"")</f>
        <v>Corstorphine AC</v>
      </c>
      <c r="M63" s="149">
        <v>15.2</v>
      </c>
      <c r="N63" s="25">
        <v>6</v>
      </c>
    </row>
    <row r="64" spans="2:14" x14ac:dyDescent="0.25">
      <c r="B64" s="21">
        <v>5</v>
      </c>
      <c r="C64" s="22">
        <v>19</v>
      </c>
      <c r="D64" s="23" t="s">
        <v>172</v>
      </c>
      <c r="E64" s="24" t="str">
        <f>IF(C64&gt;0,VLOOKUP(C64,Lookup!$A$20:$B$35,2,0),"")</f>
        <v>Kilmarnock Harriers</v>
      </c>
      <c r="F64" s="149">
        <v>14.4</v>
      </c>
      <c r="G64" s="25">
        <v>8</v>
      </c>
      <c r="I64" s="21">
        <v>5</v>
      </c>
      <c r="J64" s="22">
        <v>28</v>
      </c>
      <c r="K64" s="23" t="s">
        <v>173</v>
      </c>
      <c r="L64" s="24" t="str">
        <f>IF(J64&gt;0,VLOOKUP(J64,Lookup!$A$20:$B$35,2,0),"")</f>
        <v>Lasswade AC</v>
      </c>
      <c r="M64" s="149">
        <v>15.4</v>
      </c>
      <c r="N64" s="25">
        <v>4</v>
      </c>
    </row>
    <row r="65" spans="2:14" x14ac:dyDescent="0.25">
      <c r="B65" s="21">
        <v>6</v>
      </c>
      <c r="C65" s="22">
        <v>17</v>
      </c>
      <c r="D65" s="23" t="s">
        <v>174</v>
      </c>
      <c r="E65" s="24" t="str">
        <f>IF(C65&gt;0,VLOOKUP(C65,Lookup!$A$20:$B$35,2,0),"")</f>
        <v>Whitemoss AC</v>
      </c>
      <c r="F65" s="149">
        <v>14.5</v>
      </c>
      <c r="G65" s="25">
        <v>6</v>
      </c>
      <c r="I65" s="21">
        <v>6</v>
      </c>
      <c r="J65" s="22">
        <v>30</v>
      </c>
      <c r="K65" s="23" t="s">
        <v>246</v>
      </c>
      <c r="L65" s="24" t="str">
        <f>IF(J65&gt;0,VLOOKUP(J65,Lookup!$A$20:$B$35,2,0),"")</f>
        <v>Kirkitilloch Olympians</v>
      </c>
      <c r="M65" s="149">
        <v>15.6</v>
      </c>
      <c r="N65" s="25">
        <v>3</v>
      </c>
    </row>
    <row r="66" spans="2:14" x14ac:dyDescent="0.25">
      <c r="B66" s="21">
        <v>7</v>
      </c>
      <c r="C66" s="22">
        <v>29</v>
      </c>
      <c r="D66" s="23" t="s">
        <v>175</v>
      </c>
      <c r="E66" s="24" t="str">
        <f>IF(C66&gt;0,VLOOKUP(C66,Lookup!$A$20:$B$35,2,0),"")</f>
        <v>Kirkitilloch Olympians</v>
      </c>
      <c r="F66" s="149">
        <v>16.7</v>
      </c>
      <c r="G66" s="25">
        <v>4</v>
      </c>
      <c r="I66" s="21">
        <v>7</v>
      </c>
      <c r="J66" s="22">
        <v>18</v>
      </c>
      <c r="K66" s="23" t="s">
        <v>176</v>
      </c>
      <c r="L66" s="24" t="str">
        <f>IF(J66&gt;0,VLOOKUP(J66,Lookup!$A$20:$B$35,2,0),"")</f>
        <v>Whitemoss AC</v>
      </c>
      <c r="M66" s="149">
        <v>15.8</v>
      </c>
      <c r="N66" s="25">
        <v>2</v>
      </c>
    </row>
    <row r="67" spans="2:14" x14ac:dyDescent="0.25">
      <c r="B67" s="27">
        <v>8</v>
      </c>
      <c r="C67" s="28"/>
      <c r="D67" s="29"/>
      <c r="E67" s="30" t="str">
        <f>IF(C67&gt;0,VLOOKUP(C67,Lookup!$A$20:$B$35,2,0),"")</f>
        <v/>
      </c>
      <c r="F67" s="150"/>
      <c r="G67" s="31">
        <v>2</v>
      </c>
      <c r="I67" s="27">
        <v>8</v>
      </c>
      <c r="J67" s="28"/>
      <c r="K67" s="29"/>
      <c r="L67" s="30" t="str">
        <f>IF(J67&gt;0,VLOOKUP(J67,Lookup!$A$20:$B$35,2,0),"")</f>
        <v/>
      </c>
      <c r="M67" s="150"/>
      <c r="N67" s="31">
        <v>1</v>
      </c>
    </row>
    <row r="69" spans="2:14" x14ac:dyDescent="0.25">
      <c r="B69" s="11" t="str">
        <f ca="1">INDIRECT("Lookup!B51")</f>
        <v>100M Under 15 Boys A</v>
      </c>
      <c r="C69" s="12"/>
      <c r="D69" s="13"/>
      <c r="E69" s="13"/>
      <c r="F69" s="13"/>
      <c r="G69" s="15"/>
      <c r="I69" s="11" t="str">
        <f ca="1">INDIRECT("Lookup!B52")</f>
        <v>100M Under 15 Boys B</v>
      </c>
      <c r="J69" s="12"/>
      <c r="K69" s="13"/>
      <c r="L69" s="13"/>
      <c r="M69" s="13"/>
      <c r="N69" s="15"/>
    </row>
    <row r="70" spans="2:14" x14ac:dyDescent="0.25">
      <c r="B70" s="16" t="s">
        <v>129</v>
      </c>
      <c r="C70" s="17" t="s">
        <v>130</v>
      </c>
      <c r="D70" s="18" t="s">
        <v>131</v>
      </c>
      <c r="E70" s="18" t="s">
        <v>132</v>
      </c>
      <c r="F70" s="17" t="s">
        <v>133</v>
      </c>
      <c r="G70" s="19" t="s">
        <v>127</v>
      </c>
      <c r="I70" s="16" t="s">
        <v>129</v>
      </c>
      <c r="J70" s="17" t="s">
        <v>130</v>
      </c>
      <c r="K70" s="18" t="s">
        <v>131</v>
      </c>
      <c r="L70" s="18" t="s">
        <v>132</v>
      </c>
      <c r="M70" s="17" t="s">
        <v>133</v>
      </c>
      <c r="N70" s="19" t="s">
        <v>127</v>
      </c>
    </row>
    <row r="71" spans="2:14" x14ac:dyDescent="0.25">
      <c r="B71" s="21">
        <v>1</v>
      </c>
      <c r="C71" s="22">
        <v>25</v>
      </c>
      <c r="D71" s="23" t="s">
        <v>424</v>
      </c>
      <c r="E71" s="24" t="str">
        <f>IF(C71&gt;0,VLOOKUP(C71,Lookup!$A$20:$B$35,2,0),"")</f>
        <v>Corstorphine AC</v>
      </c>
      <c r="F71" s="153">
        <v>12.3</v>
      </c>
      <c r="G71" s="25">
        <v>16</v>
      </c>
      <c r="I71" s="21">
        <v>1</v>
      </c>
      <c r="J71" s="22">
        <v>17</v>
      </c>
      <c r="K71" s="23" t="s">
        <v>185</v>
      </c>
      <c r="L71" s="24" t="str">
        <f>IF(J71&gt;0,VLOOKUP(J71,Lookup!$A$20:$B$35,2,0),"")</f>
        <v>Whitemoss AC</v>
      </c>
      <c r="M71" s="153">
        <v>12.1</v>
      </c>
      <c r="N71" s="25">
        <v>12</v>
      </c>
    </row>
    <row r="72" spans="2:14" x14ac:dyDescent="0.25">
      <c r="B72" s="21">
        <v>2</v>
      </c>
      <c r="C72" s="22">
        <v>23</v>
      </c>
      <c r="D72" s="23" t="s">
        <v>178</v>
      </c>
      <c r="E72" s="24" t="str">
        <f>IF(C72&gt;0,VLOOKUP(C72,Lookup!$A$20:$B$35,2,0),"")</f>
        <v>Falkirk Victoria Harriers</v>
      </c>
      <c r="F72" s="153">
        <v>12.6</v>
      </c>
      <c r="G72" s="25">
        <v>14</v>
      </c>
      <c r="I72" s="21">
        <v>2</v>
      </c>
      <c r="J72" s="22">
        <v>24</v>
      </c>
      <c r="K72" s="23" t="s">
        <v>179</v>
      </c>
      <c r="L72" s="24" t="str">
        <f>IF(J72&gt;0,VLOOKUP(J72,Lookup!$A$20:$B$35,2,0),"")</f>
        <v>Falkirk Victoria Harriers</v>
      </c>
      <c r="M72" s="153">
        <v>13.6</v>
      </c>
      <c r="N72" s="25">
        <v>10</v>
      </c>
    </row>
    <row r="73" spans="2:14" x14ac:dyDescent="0.25">
      <c r="B73" s="21">
        <v>3</v>
      </c>
      <c r="C73" s="22">
        <v>19</v>
      </c>
      <c r="D73" s="23" t="s">
        <v>180</v>
      </c>
      <c r="E73" s="24" t="str">
        <f>IF(C73&gt;0,VLOOKUP(C73,Lookup!$A$20:$B$35,2,0),"")</f>
        <v>Kilmarnock Harriers</v>
      </c>
      <c r="F73" s="153">
        <v>13.4</v>
      </c>
      <c r="G73" s="25">
        <v>12</v>
      </c>
      <c r="I73" s="21">
        <v>3</v>
      </c>
      <c r="J73" s="22">
        <v>20</v>
      </c>
      <c r="K73" s="23" t="s">
        <v>181</v>
      </c>
      <c r="L73" s="24" t="str">
        <f>IF(J73&gt;0,VLOOKUP(J73,Lookup!$A$20:$B$35,2,0),"")</f>
        <v>Kilmarnock Harriers</v>
      </c>
      <c r="M73" s="153">
        <v>14</v>
      </c>
      <c r="N73" s="25">
        <v>8</v>
      </c>
    </row>
    <row r="74" spans="2:14" x14ac:dyDescent="0.25">
      <c r="B74" s="21">
        <v>4</v>
      </c>
      <c r="C74" s="22">
        <v>21</v>
      </c>
      <c r="D74" s="23" t="s">
        <v>182</v>
      </c>
      <c r="E74" s="24" t="str">
        <f>IF(C74&gt;0,VLOOKUP(C74,Lookup!$A$20:$B$35,2,0),"")</f>
        <v>Dunfermline T&amp;FC</v>
      </c>
      <c r="F74" s="153">
        <v>13.6</v>
      </c>
      <c r="G74" s="25">
        <v>10</v>
      </c>
      <c r="I74" s="21">
        <v>4</v>
      </c>
      <c r="J74" s="22">
        <v>22</v>
      </c>
      <c r="K74" s="23" t="s">
        <v>183</v>
      </c>
      <c r="L74" s="24" t="str">
        <f>IF(J74&gt;0,VLOOKUP(J74,Lookup!$A$20:$B$35,2,0),"")</f>
        <v>Dunfermline T&amp;FC</v>
      </c>
      <c r="M74" s="153">
        <v>14.6</v>
      </c>
      <c r="N74" s="25">
        <v>6</v>
      </c>
    </row>
    <row r="75" spans="2:14" x14ac:dyDescent="0.25">
      <c r="B75" s="21">
        <v>5</v>
      </c>
      <c r="C75" s="22">
        <v>27</v>
      </c>
      <c r="D75" s="23" t="s">
        <v>428</v>
      </c>
      <c r="E75" s="24" t="str">
        <f>IF(C75&gt;0,VLOOKUP(C75,Lookup!$A$20:$B$35,2,0),"")</f>
        <v>Lasswade AC</v>
      </c>
      <c r="F75" s="153">
        <v>14</v>
      </c>
      <c r="G75" s="25">
        <v>8</v>
      </c>
      <c r="I75" s="21">
        <v>5</v>
      </c>
      <c r="J75" s="22">
        <v>26</v>
      </c>
      <c r="K75" s="23" t="s">
        <v>184</v>
      </c>
      <c r="L75" s="24" t="str">
        <f>IF(J75&gt;0,VLOOKUP(J75,Lookup!$A$20:$B$35,2,0),"")</f>
        <v>Corstorphine AC</v>
      </c>
      <c r="M75" s="153">
        <v>15.6</v>
      </c>
      <c r="N75" s="25">
        <v>4</v>
      </c>
    </row>
    <row r="76" spans="2:14" x14ac:dyDescent="0.25">
      <c r="B76" s="21">
        <v>6</v>
      </c>
      <c r="C76" s="22">
        <v>18</v>
      </c>
      <c r="D76" s="23" t="s">
        <v>177</v>
      </c>
      <c r="E76" s="24" t="str">
        <f>IF(C76&gt;0,VLOOKUP(C76,Lookup!$A$20:$B$35,2,0),"")</f>
        <v>Whitemoss AC</v>
      </c>
      <c r="F76" s="153">
        <v>14.2</v>
      </c>
      <c r="G76" s="25">
        <v>6</v>
      </c>
      <c r="I76" s="21">
        <v>6</v>
      </c>
      <c r="J76" s="22"/>
      <c r="K76" s="23"/>
      <c r="L76" s="24" t="str">
        <f>IF(J76&gt;0,VLOOKUP(J76,Lookup!$A$20:$B$35,2,0),"")</f>
        <v/>
      </c>
      <c r="M76" s="153"/>
      <c r="N76" s="25">
        <v>3</v>
      </c>
    </row>
    <row r="77" spans="2:14" x14ac:dyDescent="0.25">
      <c r="B77" s="21">
        <v>7</v>
      </c>
      <c r="C77" s="22">
        <v>29</v>
      </c>
      <c r="D77" s="23" t="s">
        <v>186</v>
      </c>
      <c r="E77" s="24" t="str">
        <f>IF(C77&gt;0,VLOOKUP(C77,Lookup!$A$20:$B$35,2,0),"")</f>
        <v>Kirkitilloch Olympians</v>
      </c>
      <c r="F77" s="153">
        <v>14.7</v>
      </c>
      <c r="G77" s="25">
        <v>4</v>
      </c>
      <c r="I77" s="21">
        <v>7</v>
      </c>
      <c r="J77" s="22"/>
      <c r="K77" s="23"/>
      <c r="L77" s="24" t="str">
        <f>IF(J77&gt;0,VLOOKUP(J77,Lookup!$A$20:$B$35,2,0),"")</f>
        <v/>
      </c>
      <c r="M77" s="153"/>
      <c r="N77" s="25">
        <v>2</v>
      </c>
    </row>
    <row r="78" spans="2:14" x14ac:dyDescent="0.25">
      <c r="B78" s="27">
        <v>8</v>
      </c>
      <c r="C78" s="28"/>
      <c r="D78" s="29"/>
      <c r="E78" s="30" t="str">
        <f>IF(C78&gt;0,VLOOKUP(C78,Lookup!$A$20:$B$35,2,0),"")</f>
        <v/>
      </c>
      <c r="F78" s="154"/>
      <c r="G78" s="31">
        <v>2</v>
      </c>
      <c r="I78" s="27">
        <v>8</v>
      </c>
      <c r="J78" s="28"/>
      <c r="K78" s="29"/>
      <c r="L78" s="30" t="str">
        <f>IF(J78&gt;0,VLOOKUP(J78,Lookup!$A$20:$B$35,2,0),"")</f>
        <v/>
      </c>
      <c r="M78" s="154"/>
      <c r="N78" s="31">
        <v>1</v>
      </c>
    </row>
    <row r="80" spans="2:14" x14ac:dyDescent="0.25">
      <c r="B80" s="11" t="str">
        <f ca="1">INDIRECT("Lookup!B53")</f>
        <v>100M Under 17 Men A</v>
      </c>
      <c r="C80" s="12"/>
      <c r="D80" s="13"/>
      <c r="E80" s="13"/>
      <c r="F80" s="13"/>
      <c r="G80" s="15"/>
      <c r="I80" s="11" t="str">
        <f ca="1">INDIRECT("Lookup!B54")</f>
        <v>100M Under 17 Men B</v>
      </c>
      <c r="J80" s="12"/>
      <c r="K80" s="13"/>
      <c r="L80" s="13"/>
      <c r="M80" s="13"/>
      <c r="N80" s="15"/>
    </row>
    <row r="81" spans="2:14" x14ac:dyDescent="0.25">
      <c r="B81" s="16" t="s">
        <v>129</v>
      </c>
      <c r="C81" s="17" t="s">
        <v>130</v>
      </c>
      <c r="D81" s="18" t="s">
        <v>131</v>
      </c>
      <c r="E81" s="18" t="s">
        <v>132</v>
      </c>
      <c r="F81" s="17" t="s">
        <v>133</v>
      </c>
      <c r="G81" s="19" t="s">
        <v>127</v>
      </c>
      <c r="I81" s="16" t="s">
        <v>129</v>
      </c>
      <c r="J81" s="17" t="s">
        <v>130</v>
      </c>
      <c r="K81" s="18" t="s">
        <v>131</v>
      </c>
      <c r="L81" s="18" t="s">
        <v>132</v>
      </c>
      <c r="M81" s="17" t="s">
        <v>133</v>
      </c>
      <c r="N81" s="19" t="s">
        <v>127</v>
      </c>
    </row>
    <row r="82" spans="2:14" x14ac:dyDescent="0.25">
      <c r="B82" s="21">
        <v>1</v>
      </c>
      <c r="C82" s="22">
        <v>19</v>
      </c>
      <c r="D82" s="23" t="s">
        <v>146</v>
      </c>
      <c r="E82" s="24" t="str">
        <f>IF(C82&gt;0,VLOOKUP(C82,Lookup!$A$20:$B$35,2,0),"")</f>
        <v>Kilmarnock Harriers</v>
      </c>
      <c r="F82" s="153">
        <v>11</v>
      </c>
      <c r="G82" s="25">
        <v>16</v>
      </c>
      <c r="I82" s="21">
        <v>1</v>
      </c>
      <c r="J82" s="22">
        <v>20</v>
      </c>
      <c r="K82" s="23" t="s">
        <v>187</v>
      </c>
      <c r="L82" s="24" t="str">
        <f>IF(J82&gt;0,VLOOKUP(J82,Lookup!$A$20:$B$35,2,0),"")</f>
        <v>Kilmarnock Harriers</v>
      </c>
      <c r="M82" s="153">
        <v>12.8</v>
      </c>
      <c r="N82" s="25">
        <v>12</v>
      </c>
    </row>
    <row r="83" spans="2:14" x14ac:dyDescent="0.25">
      <c r="B83" s="21">
        <v>2</v>
      </c>
      <c r="C83" s="22">
        <v>23</v>
      </c>
      <c r="D83" s="23" t="s">
        <v>188</v>
      </c>
      <c r="E83" s="24" t="str">
        <f>IF(C83&gt;0,VLOOKUP(C83,Lookup!$A$20:$B$35,2,0),"")</f>
        <v>Falkirk Victoria Harriers</v>
      </c>
      <c r="F83" s="153">
        <v>11.5</v>
      </c>
      <c r="G83" s="25">
        <v>14</v>
      </c>
      <c r="I83" s="21">
        <v>2</v>
      </c>
      <c r="J83" s="22"/>
      <c r="K83" s="23"/>
      <c r="L83" s="24" t="str">
        <f>IF(J83&gt;0,VLOOKUP(J83,Lookup!$A$20:$B$35,2,0),"")</f>
        <v/>
      </c>
      <c r="M83" s="153"/>
      <c r="N83" s="25">
        <v>10</v>
      </c>
    </row>
    <row r="84" spans="2:14" x14ac:dyDescent="0.25">
      <c r="B84" s="21">
        <v>3</v>
      </c>
      <c r="C84" s="22">
        <v>17</v>
      </c>
      <c r="D84" s="23" t="s">
        <v>189</v>
      </c>
      <c r="E84" s="24" t="str">
        <f>IF(C84&gt;0,VLOOKUP(C84,Lookup!$A$20:$B$35,2,0),"")</f>
        <v>Whitemoss AC</v>
      </c>
      <c r="F84" s="153">
        <v>11.7</v>
      </c>
      <c r="G84" s="25">
        <v>12</v>
      </c>
      <c r="I84" s="21">
        <v>3</v>
      </c>
      <c r="J84" s="22"/>
      <c r="K84" s="23"/>
      <c r="L84" s="24" t="str">
        <f>IF(J84&gt;0,VLOOKUP(J84,Lookup!$A$20:$B$35,2,0),"")</f>
        <v/>
      </c>
      <c r="M84" s="153"/>
      <c r="N84" s="25">
        <v>8</v>
      </c>
    </row>
    <row r="85" spans="2:14" x14ac:dyDescent="0.25">
      <c r="B85" s="21">
        <v>4</v>
      </c>
      <c r="C85" s="22">
        <v>25</v>
      </c>
      <c r="D85" s="23" t="s">
        <v>190</v>
      </c>
      <c r="E85" s="24" t="str">
        <f>IF(C85&gt;0,VLOOKUP(C85,Lookup!$A$20:$B$35,2,0),"")</f>
        <v>Corstorphine AC</v>
      </c>
      <c r="F85" s="153">
        <v>12.4</v>
      </c>
      <c r="G85" s="25">
        <v>10</v>
      </c>
      <c r="I85" s="21">
        <v>4</v>
      </c>
      <c r="J85" s="22"/>
      <c r="K85" s="23"/>
      <c r="L85" s="24" t="str">
        <f>IF(J85&gt;0,VLOOKUP(J85,Lookup!$A$20:$B$35,2,0),"")</f>
        <v/>
      </c>
      <c r="M85" s="153"/>
      <c r="N85" s="25">
        <v>6</v>
      </c>
    </row>
    <row r="86" spans="2:14" x14ac:dyDescent="0.25">
      <c r="B86" s="21">
        <v>5</v>
      </c>
      <c r="C86" s="22">
        <v>21</v>
      </c>
      <c r="D86" s="23" t="s">
        <v>191</v>
      </c>
      <c r="E86" s="24" t="str">
        <f>IF(C86&gt;0,VLOOKUP(C86,Lookup!$A$20:$B$35,2,0),"")</f>
        <v>Dunfermline T&amp;FC</v>
      </c>
      <c r="F86" s="153">
        <v>14.2</v>
      </c>
      <c r="G86" s="25">
        <v>8</v>
      </c>
      <c r="I86" s="21">
        <v>5</v>
      </c>
      <c r="J86" s="22"/>
      <c r="K86" s="23"/>
      <c r="L86" s="24" t="str">
        <f>IF(J86&gt;0,VLOOKUP(J86,Lookup!$A$20:$B$35,2,0),"")</f>
        <v/>
      </c>
      <c r="M86" s="153"/>
      <c r="N86" s="25">
        <v>4</v>
      </c>
    </row>
    <row r="87" spans="2:14" x14ac:dyDescent="0.25">
      <c r="B87" s="21">
        <v>6</v>
      </c>
      <c r="C87" s="22"/>
      <c r="D87" s="23"/>
      <c r="E87" s="24" t="str">
        <f>IF(C87&gt;0,VLOOKUP(C87,Lookup!$A$20:$B$35,2,0),"")</f>
        <v/>
      </c>
      <c r="F87" s="153"/>
      <c r="G87" s="25">
        <v>6</v>
      </c>
      <c r="I87" s="21">
        <v>6</v>
      </c>
      <c r="J87" s="22"/>
      <c r="K87" s="23"/>
      <c r="L87" s="24" t="str">
        <f>IF(J87&gt;0,VLOOKUP(J87,Lookup!$A$20:$B$35,2,0),"")</f>
        <v/>
      </c>
      <c r="M87" s="153"/>
      <c r="N87" s="25">
        <v>3</v>
      </c>
    </row>
    <row r="88" spans="2:14" x14ac:dyDescent="0.25">
      <c r="B88" s="21">
        <v>7</v>
      </c>
      <c r="C88" s="22"/>
      <c r="D88" s="23"/>
      <c r="E88" s="24" t="str">
        <f>IF(C88&gt;0,VLOOKUP(C88,Lookup!$A$20:$B$35,2,0),"")</f>
        <v/>
      </c>
      <c r="F88" s="153"/>
      <c r="G88" s="25">
        <v>4</v>
      </c>
      <c r="I88" s="21">
        <v>7</v>
      </c>
      <c r="J88" s="22"/>
      <c r="K88" s="23"/>
      <c r="L88" s="24" t="str">
        <f>IF(J88&gt;0,VLOOKUP(J88,Lookup!$A$20:$B$35,2,0),"")</f>
        <v/>
      </c>
      <c r="M88" s="153"/>
      <c r="N88" s="25">
        <v>2</v>
      </c>
    </row>
    <row r="89" spans="2:14" x14ac:dyDescent="0.25">
      <c r="B89" s="27">
        <v>8</v>
      </c>
      <c r="C89" s="28"/>
      <c r="D89" s="29"/>
      <c r="E89" s="30" t="str">
        <f>IF(C89&gt;0,VLOOKUP(C89,Lookup!$A$20:$B$35,2,0),"")</f>
        <v/>
      </c>
      <c r="F89" s="154"/>
      <c r="G89" s="31">
        <v>2</v>
      </c>
      <c r="I89" s="27">
        <v>8</v>
      </c>
      <c r="J89" s="28"/>
      <c r="K89" s="29"/>
      <c r="L89" s="30" t="str">
        <f>IF(J89&gt;0,VLOOKUP(J89,Lookup!$A$20:$B$35,2,0),"")</f>
        <v/>
      </c>
      <c r="M89" s="154"/>
      <c r="N89" s="31">
        <v>1</v>
      </c>
    </row>
    <row r="91" spans="2:14" x14ac:dyDescent="0.25">
      <c r="B91" s="11" t="str">
        <f ca="1">INDIRECT("Lookup!B55")</f>
        <v>100M Senior Men A</v>
      </c>
      <c r="C91" s="12"/>
      <c r="D91" s="13"/>
      <c r="E91" s="13"/>
      <c r="F91" s="13"/>
      <c r="G91" s="15"/>
      <c r="I91" s="11" t="str">
        <f ca="1">INDIRECT("Lookup!B56")</f>
        <v>100M Senior Men B</v>
      </c>
      <c r="J91" s="12"/>
      <c r="K91" s="13"/>
      <c r="L91" s="13"/>
      <c r="M91" s="13"/>
      <c r="N91" s="15"/>
    </row>
    <row r="92" spans="2:14" x14ac:dyDescent="0.25">
      <c r="B92" s="16" t="s">
        <v>129</v>
      </c>
      <c r="C92" s="17" t="s">
        <v>130</v>
      </c>
      <c r="D92" s="18" t="s">
        <v>131</v>
      </c>
      <c r="E92" s="18" t="s">
        <v>132</v>
      </c>
      <c r="F92" s="17" t="s">
        <v>133</v>
      </c>
      <c r="G92" s="19" t="s">
        <v>127</v>
      </c>
      <c r="I92" s="16" t="s">
        <v>129</v>
      </c>
      <c r="J92" s="17" t="s">
        <v>130</v>
      </c>
      <c r="K92" s="18" t="s">
        <v>131</v>
      </c>
      <c r="L92" s="18" t="s">
        <v>132</v>
      </c>
      <c r="M92" s="17" t="s">
        <v>133</v>
      </c>
      <c r="N92" s="19" t="s">
        <v>127</v>
      </c>
    </row>
    <row r="93" spans="2:14" x14ac:dyDescent="0.25">
      <c r="B93" s="21">
        <v>1</v>
      </c>
      <c r="C93" s="22">
        <v>25</v>
      </c>
      <c r="D93" s="23" t="s">
        <v>154</v>
      </c>
      <c r="E93" s="24" t="str">
        <f>IF(C93&gt;0,VLOOKUP(C93,Lookup!$A$20:$B$35,2,0),"")</f>
        <v>Corstorphine AC</v>
      </c>
      <c r="F93" s="153">
        <v>10.7</v>
      </c>
      <c r="G93" s="25">
        <v>16</v>
      </c>
      <c r="I93" s="21">
        <v>1</v>
      </c>
      <c r="J93" s="22">
        <v>18</v>
      </c>
      <c r="K93" s="23" t="s">
        <v>192</v>
      </c>
      <c r="L93" s="24" t="str">
        <f>IF(J93&gt;0,VLOOKUP(J93,Lookup!$A$20:$B$35,2,0),"")</f>
        <v>Whitemoss AC</v>
      </c>
      <c r="M93" s="153">
        <v>11</v>
      </c>
      <c r="N93" s="25">
        <v>12</v>
      </c>
    </row>
    <row r="94" spans="2:14" x14ac:dyDescent="0.25">
      <c r="B94" s="21">
        <v>2</v>
      </c>
      <c r="C94" s="22">
        <v>17</v>
      </c>
      <c r="D94" s="23" t="s">
        <v>149</v>
      </c>
      <c r="E94" s="24" t="str">
        <f>IF(C94&gt;0,VLOOKUP(C94,Lookup!$A$20:$B$35,2,0),"")</f>
        <v>Whitemoss AC</v>
      </c>
      <c r="F94" s="153">
        <v>11</v>
      </c>
      <c r="G94" s="25">
        <v>14</v>
      </c>
      <c r="I94" s="21">
        <v>2</v>
      </c>
      <c r="J94" s="22">
        <v>26</v>
      </c>
      <c r="K94" s="23" t="s">
        <v>193</v>
      </c>
      <c r="L94" s="24" t="str">
        <f>IF(J94&gt;0,VLOOKUP(J94,Lookup!$A$20:$B$35,2,0),"")</f>
        <v>Corstorphine AC</v>
      </c>
      <c r="M94" s="153">
        <v>11.4</v>
      </c>
      <c r="N94" s="25">
        <v>10</v>
      </c>
    </row>
    <row r="95" spans="2:14" x14ac:dyDescent="0.25">
      <c r="B95" s="21">
        <v>3</v>
      </c>
      <c r="C95" s="22">
        <v>21</v>
      </c>
      <c r="D95" s="23" t="s">
        <v>194</v>
      </c>
      <c r="E95" s="24" t="str">
        <f>IF(C95&gt;0,VLOOKUP(C95,Lookup!$A$20:$B$35,2,0),"")</f>
        <v>Dunfermline T&amp;FC</v>
      </c>
      <c r="F95" s="153">
        <v>11.2</v>
      </c>
      <c r="G95" s="25">
        <v>12</v>
      </c>
      <c r="I95" s="21">
        <v>3</v>
      </c>
      <c r="J95" s="22">
        <v>24</v>
      </c>
      <c r="K95" s="23" t="s">
        <v>195</v>
      </c>
      <c r="L95" s="24" t="str">
        <f>IF(J95&gt;0,VLOOKUP(J95,Lookup!$A$20:$B$35,2,0),"")</f>
        <v>Falkirk Victoria Harriers</v>
      </c>
      <c r="M95" s="153">
        <v>12</v>
      </c>
      <c r="N95" s="25">
        <v>8</v>
      </c>
    </row>
    <row r="96" spans="2:14" x14ac:dyDescent="0.25">
      <c r="B96" s="21">
        <v>4</v>
      </c>
      <c r="C96" s="22">
        <v>23</v>
      </c>
      <c r="D96" s="23" t="s">
        <v>196</v>
      </c>
      <c r="E96" s="24" t="str">
        <f>IF(C96&gt;0,VLOOKUP(C96,Lookup!$A$20:$B$35,2,0),"")</f>
        <v>Falkirk Victoria Harriers</v>
      </c>
      <c r="F96" s="153">
        <v>11.6</v>
      </c>
      <c r="G96" s="25">
        <v>10</v>
      </c>
      <c r="I96" s="21">
        <v>4</v>
      </c>
      <c r="J96" s="22">
        <v>22</v>
      </c>
      <c r="K96" s="23" t="s">
        <v>197</v>
      </c>
      <c r="L96" s="24" t="str">
        <f>IF(J96&gt;0,VLOOKUP(J96,Lookup!$A$20:$B$35,2,0),"")</f>
        <v>Dunfermline T&amp;FC</v>
      </c>
      <c r="M96" s="153">
        <v>13</v>
      </c>
      <c r="N96" s="25">
        <v>6</v>
      </c>
    </row>
    <row r="97" spans="2:14" x14ac:dyDescent="0.25">
      <c r="B97" s="21">
        <v>5</v>
      </c>
      <c r="C97" s="22">
        <v>27</v>
      </c>
      <c r="D97" s="23" t="s">
        <v>151</v>
      </c>
      <c r="E97" s="24" t="str">
        <f>IF(C97&gt;0,VLOOKUP(C97,Lookup!$A$20:$B$35,2,0),"")</f>
        <v>Lasswade AC</v>
      </c>
      <c r="F97" s="153">
        <v>12.5</v>
      </c>
      <c r="G97" s="25">
        <v>8</v>
      </c>
      <c r="I97" s="21">
        <v>5</v>
      </c>
      <c r="J97" s="22">
        <v>28</v>
      </c>
      <c r="K97" s="23" t="s">
        <v>198</v>
      </c>
      <c r="L97" s="24" t="str">
        <f>IF(J97&gt;0,VLOOKUP(J97,Lookup!$A$20:$B$35,2,0),"")</f>
        <v>Lasswade AC</v>
      </c>
      <c r="M97" s="153">
        <v>15</v>
      </c>
      <c r="N97" s="25">
        <v>4</v>
      </c>
    </row>
    <row r="98" spans="2:14" x14ac:dyDescent="0.25">
      <c r="B98" s="21">
        <v>6</v>
      </c>
      <c r="C98" s="22">
        <v>19</v>
      </c>
      <c r="D98" s="23" t="s">
        <v>199</v>
      </c>
      <c r="E98" s="24" t="str">
        <f>IF(C98&gt;0,VLOOKUP(C98,Lookup!$A$20:$B$35,2,0),"")</f>
        <v>Kilmarnock Harriers</v>
      </c>
      <c r="F98" s="153">
        <v>14.8</v>
      </c>
      <c r="G98" s="25">
        <v>6</v>
      </c>
      <c r="I98" s="21">
        <v>6</v>
      </c>
      <c r="J98" s="22"/>
      <c r="K98" s="23"/>
      <c r="L98" s="24" t="str">
        <f>IF(J98&gt;0,VLOOKUP(J98,Lookup!$A$20:$B$35,2,0),"")</f>
        <v/>
      </c>
      <c r="M98" s="153"/>
      <c r="N98" s="25">
        <v>3</v>
      </c>
    </row>
    <row r="99" spans="2:14" x14ac:dyDescent="0.25">
      <c r="B99" s="21">
        <v>7</v>
      </c>
      <c r="C99" s="22"/>
      <c r="D99" s="23"/>
      <c r="E99" s="24" t="str">
        <f>IF(C99&gt;0,VLOOKUP(C99,Lookup!$A$20:$B$35,2,0),"")</f>
        <v/>
      </c>
      <c r="F99" s="153"/>
      <c r="G99" s="25">
        <v>4</v>
      </c>
      <c r="I99" s="21">
        <v>7</v>
      </c>
      <c r="J99" s="22"/>
      <c r="K99" s="23"/>
      <c r="L99" s="24" t="str">
        <f>IF(J99&gt;0,VLOOKUP(J99,Lookup!$A$20:$B$35,2,0),"")</f>
        <v/>
      </c>
      <c r="M99" s="153"/>
      <c r="N99" s="25">
        <v>2</v>
      </c>
    </row>
    <row r="100" spans="2:14" x14ac:dyDescent="0.25">
      <c r="B100" s="27">
        <v>8</v>
      </c>
      <c r="C100" s="28"/>
      <c r="D100" s="29"/>
      <c r="E100" s="30" t="str">
        <f>IF(C100&gt;0,VLOOKUP(C100,Lookup!$A$20:$B$35,2,0),"")</f>
        <v/>
      </c>
      <c r="F100" s="154"/>
      <c r="G100" s="31">
        <v>2</v>
      </c>
      <c r="I100" s="27">
        <v>8</v>
      </c>
      <c r="J100" s="28"/>
      <c r="K100" s="29"/>
      <c r="L100" s="30" t="str">
        <f>IF(J100&gt;0,VLOOKUP(J100,Lookup!$A$20:$B$35,2,0),"")</f>
        <v/>
      </c>
      <c r="M100" s="154"/>
      <c r="N100" s="31">
        <v>1</v>
      </c>
    </row>
    <row r="102" spans="2:14" x14ac:dyDescent="0.25">
      <c r="B102" s="11" t="str">
        <f ca="1">INDIRECT("Lookup!B57")</f>
        <v>100M Masters Men A</v>
      </c>
      <c r="C102" s="12"/>
      <c r="D102" s="13"/>
      <c r="E102" s="13"/>
      <c r="F102" s="13"/>
      <c r="G102" s="15"/>
      <c r="I102" s="11" t="str">
        <f ca="1">INDIRECT("Lookup!B58")</f>
        <v>100M Masters Men B</v>
      </c>
      <c r="J102" s="12"/>
      <c r="K102" s="13"/>
      <c r="L102" s="13"/>
      <c r="M102" s="13"/>
      <c r="N102" s="15"/>
    </row>
    <row r="103" spans="2:14" x14ac:dyDescent="0.25">
      <c r="B103" s="16" t="s">
        <v>129</v>
      </c>
      <c r="C103" s="17" t="s">
        <v>130</v>
      </c>
      <c r="D103" s="18" t="s">
        <v>131</v>
      </c>
      <c r="E103" s="18" t="s">
        <v>132</v>
      </c>
      <c r="F103" s="17" t="s">
        <v>133</v>
      </c>
      <c r="G103" s="19" t="s">
        <v>127</v>
      </c>
      <c r="I103" s="16" t="s">
        <v>129</v>
      </c>
      <c r="J103" s="17" t="s">
        <v>130</v>
      </c>
      <c r="K103" s="18" t="s">
        <v>131</v>
      </c>
      <c r="L103" s="18" t="s">
        <v>132</v>
      </c>
      <c r="M103" s="17" t="s">
        <v>133</v>
      </c>
      <c r="N103" s="19" t="s">
        <v>127</v>
      </c>
    </row>
    <row r="104" spans="2:14" x14ac:dyDescent="0.25">
      <c r="B104" s="21">
        <v>1</v>
      </c>
      <c r="C104" s="22">
        <v>17</v>
      </c>
      <c r="D104" s="23" t="s">
        <v>200</v>
      </c>
      <c r="E104" s="24" t="str">
        <f>IF(C104&gt;0,VLOOKUP(C104,Lookup!$A$20:$B$35,2,0),"")</f>
        <v>Whitemoss AC</v>
      </c>
      <c r="F104" s="153">
        <v>12.4</v>
      </c>
      <c r="G104" s="25">
        <v>16</v>
      </c>
      <c r="I104" s="21">
        <v>1</v>
      </c>
      <c r="J104" s="22">
        <v>28</v>
      </c>
      <c r="K104" s="23" t="s">
        <v>201</v>
      </c>
      <c r="L104" s="24" t="str">
        <f>IF(J104&gt;0,VLOOKUP(J104,Lookup!$A$20:$B$35,2,0),"")</f>
        <v>Lasswade AC</v>
      </c>
      <c r="M104" s="153">
        <v>12.7</v>
      </c>
      <c r="N104" s="25">
        <v>12</v>
      </c>
    </row>
    <row r="105" spans="2:14" x14ac:dyDescent="0.25">
      <c r="B105" s="21">
        <v>2</v>
      </c>
      <c r="C105" s="22">
        <v>27</v>
      </c>
      <c r="D105" s="23" t="s">
        <v>202</v>
      </c>
      <c r="E105" s="24" t="str">
        <f>IF(C105&gt;0,VLOOKUP(C105,Lookup!$A$20:$B$35,2,0),"")</f>
        <v>Lasswade AC</v>
      </c>
      <c r="F105" s="153">
        <v>12.6</v>
      </c>
      <c r="G105" s="25">
        <v>14</v>
      </c>
      <c r="I105" s="21">
        <v>2</v>
      </c>
      <c r="J105" s="22">
        <v>22</v>
      </c>
      <c r="K105" s="23" t="s">
        <v>419</v>
      </c>
      <c r="L105" s="24" t="str">
        <f>IF(J105&gt;0,VLOOKUP(J105,Lookup!$A$20:$B$35,2,0),"")</f>
        <v>Dunfermline T&amp;FC</v>
      </c>
      <c r="M105" s="153">
        <v>13.2</v>
      </c>
      <c r="N105" s="25">
        <v>10</v>
      </c>
    </row>
    <row r="106" spans="2:14" x14ac:dyDescent="0.25">
      <c r="B106" s="21">
        <v>3</v>
      </c>
      <c r="C106" s="22">
        <v>19</v>
      </c>
      <c r="D106" s="23" t="s">
        <v>203</v>
      </c>
      <c r="E106" s="24" t="str">
        <f>IF(C106&gt;0,VLOOKUP(C106,Lookup!$A$20:$B$35,2,0),"")</f>
        <v>Kilmarnock Harriers</v>
      </c>
      <c r="F106" s="153">
        <v>13</v>
      </c>
      <c r="G106" s="25">
        <v>12</v>
      </c>
      <c r="I106" s="21">
        <v>3</v>
      </c>
      <c r="J106" s="22">
        <v>20</v>
      </c>
      <c r="K106" s="23" t="s">
        <v>204</v>
      </c>
      <c r="L106" s="24" t="str">
        <f>IF(J106&gt;0,VLOOKUP(J106,Lookup!$A$20:$B$35,2,0),"")</f>
        <v>Kilmarnock Harriers</v>
      </c>
      <c r="M106" s="153">
        <v>13.6</v>
      </c>
      <c r="N106" s="25">
        <v>8</v>
      </c>
    </row>
    <row r="107" spans="2:14" x14ac:dyDescent="0.25">
      <c r="B107" s="21">
        <v>4</v>
      </c>
      <c r="C107" s="22">
        <v>23</v>
      </c>
      <c r="D107" s="23" t="s">
        <v>205</v>
      </c>
      <c r="E107" s="24" t="str">
        <f>IF(C107&gt;0,VLOOKUP(C107,Lookup!$A$20:$B$35,2,0),"")</f>
        <v>Falkirk Victoria Harriers</v>
      </c>
      <c r="F107" s="153">
        <v>13.3</v>
      </c>
      <c r="G107" s="25">
        <v>10</v>
      </c>
      <c r="I107" s="21">
        <v>4</v>
      </c>
      <c r="J107" s="22">
        <v>24</v>
      </c>
      <c r="K107" s="23" t="s">
        <v>206</v>
      </c>
      <c r="L107" s="24" t="str">
        <f>IF(J107&gt;0,VLOOKUP(J107,Lookup!$A$20:$B$35,2,0),"")</f>
        <v>Falkirk Victoria Harriers</v>
      </c>
      <c r="M107" s="153">
        <v>14</v>
      </c>
      <c r="N107" s="25">
        <v>6</v>
      </c>
    </row>
    <row r="108" spans="2:14" x14ac:dyDescent="0.25">
      <c r="B108" s="21">
        <v>5</v>
      </c>
      <c r="C108" s="22">
        <v>25</v>
      </c>
      <c r="D108" s="23" t="s">
        <v>207</v>
      </c>
      <c r="E108" s="24" t="str">
        <f>IF(C108&gt;0,VLOOKUP(C108,Lookup!$A$20:$B$35,2,0),"")</f>
        <v>Corstorphine AC</v>
      </c>
      <c r="F108" s="153">
        <v>13.7</v>
      </c>
      <c r="G108" s="25">
        <v>8</v>
      </c>
      <c r="I108" s="21">
        <v>5</v>
      </c>
      <c r="J108" s="22">
        <v>18</v>
      </c>
      <c r="K108" s="23" t="s">
        <v>141</v>
      </c>
      <c r="L108" s="24" t="str">
        <f>IF(J108&gt;0,VLOOKUP(J108,Lookup!$A$20:$B$35,2,0),"")</f>
        <v>Whitemoss AC</v>
      </c>
      <c r="M108" s="153">
        <v>14.4</v>
      </c>
      <c r="N108" s="25">
        <v>4</v>
      </c>
    </row>
    <row r="109" spans="2:14" x14ac:dyDescent="0.25">
      <c r="B109" s="21">
        <v>6</v>
      </c>
      <c r="C109" s="22">
        <v>29</v>
      </c>
      <c r="D109" s="23" t="s">
        <v>143</v>
      </c>
      <c r="E109" s="24" t="str">
        <f>IF(C109&gt;0,VLOOKUP(C109,Lookup!$A$20:$B$35,2,0),"")</f>
        <v>Kirkitilloch Olympians</v>
      </c>
      <c r="F109" s="153">
        <v>14.2</v>
      </c>
      <c r="G109" s="25">
        <v>6</v>
      </c>
      <c r="I109" s="21">
        <v>6</v>
      </c>
      <c r="J109" s="22"/>
      <c r="K109" s="23"/>
      <c r="L109" s="24" t="str">
        <f>IF(J109&gt;0,VLOOKUP(J109,Lookup!$A$20:$B$35,2,0),"")</f>
        <v/>
      </c>
      <c r="M109" s="153"/>
      <c r="N109" s="25">
        <v>3</v>
      </c>
    </row>
    <row r="110" spans="2:14" x14ac:dyDescent="0.25">
      <c r="B110" s="21">
        <v>7</v>
      </c>
      <c r="C110" s="22">
        <v>21</v>
      </c>
      <c r="D110" s="23" t="s">
        <v>208</v>
      </c>
      <c r="E110" s="24" t="str">
        <f>IF(C110&gt;0,VLOOKUP(C110,Lookup!$A$20:$B$35,2,0),"")</f>
        <v>Dunfermline T&amp;FC</v>
      </c>
      <c r="F110" s="153">
        <v>15</v>
      </c>
      <c r="G110" s="25">
        <v>4</v>
      </c>
      <c r="I110" s="21">
        <v>7</v>
      </c>
      <c r="J110" s="22"/>
      <c r="K110" s="23"/>
      <c r="L110" s="24" t="str">
        <f>IF(J110&gt;0,VLOOKUP(J110,Lookup!$A$20:$B$35,2,0),"")</f>
        <v/>
      </c>
      <c r="M110" s="153"/>
      <c r="N110" s="25">
        <v>2</v>
      </c>
    </row>
    <row r="111" spans="2:14" x14ac:dyDescent="0.25">
      <c r="B111" s="27">
        <v>8</v>
      </c>
      <c r="C111" s="28"/>
      <c r="D111" s="29"/>
      <c r="E111" s="30" t="str">
        <f>IF(C111&gt;0,VLOOKUP(C111,Lookup!$A$20:$B$35,2,0),"")</f>
        <v/>
      </c>
      <c r="F111" s="154"/>
      <c r="G111" s="31">
        <v>2</v>
      </c>
      <c r="I111" s="27">
        <v>8</v>
      </c>
      <c r="J111" s="28"/>
      <c r="K111" s="29"/>
      <c r="L111" s="30" t="str">
        <f>IF(J111&gt;0,VLOOKUP(J111,Lookup!$A$20:$B$35,2,0),"")</f>
        <v/>
      </c>
      <c r="M111" s="154"/>
      <c r="N111" s="31">
        <v>1</v>
      </c>
    </row>
    <row r="113" spans="2:14" x14ac:dyDescent="0.25">
      <c r="B113" s="11" t="str">
        <f ca="1">INDIRECT("Lookup!B59")</f>
        <v>600M Under 11 Boys A</v>
      </c>
      <c r="C113" s="12"/>
      <c r="D113" s="13"/>
      <c r="E113" s="13"/>
      <c r="F113" s="13"/>
      <c r="G113" s="15"/>
      <c r="I113" s="11" t="str">
        <f ca="1">INDIRECT("Lookup!B60")</f>
        <v>600M Under 11 Boys B</v>
      </c>
      <c r="J113" s="12"/>
      <c r="K113" s="13"/>
      <c r="L113" s="13"/>
      <c r="M113" s="13"/>
      <c r="N113" s="15"/>
    </row>
    <row r="114" spans="2:14" x14ac:dyDescent="0.25">
      <c r="B114" s="16" t="s">
        <v>129</v>
      </c>
      <c r="C114" s="17" t="s">
        <v>130</v>
      </c>
      <c r="D114" s="18" t="s">
        <v>131</v>
      </c>
      <c r="E114" s="18" t="s">
        <v>132</v>
      </c>
      <c r="F114" s="17" t="s">
        <v>133</v>
      </c>
      <c r="G114" s="19" t="s">
        <v>127</v>
      </c>
      <c r="I114" s="16" t="s">
        <v>129</v>
      </c>
      <c r="J114" s="17" t="s">
        <v>130</v>
      </c>
      <c r="K114" s="18" t="s">
        <v>131</v>
      </c>
      <c r="L114" s="18" t="s">
        <v>132</v>
      </c>
      <c r="M114" s="17" t="s">
        <v>133</v>
      </c>
      <c r="N114" s="19" t="s">
        <v>127</v>
      </c>
    </row>
    <row r="115" spans="2:14" x14ac:dyDescent="0.25">
      <c r="B115" s="21">
        <v>1</v>
      </c>
      <c r="C115" s="22">
        <v>19</v>
      </c>
      <c r="D115" s="23" t="s">
        <v>209</v>
      </c>
      <c r="E115" s="24" t="str">
        <f>IF(C115&gt;0,VLOOKUP(C115,Lookup!$A$20:$B$35,2,0),"")</f>
        <v>Kilmarnock Harriers</v>
      </c>
      <c r="F115" s="157">
        <v>1.3703703703703701E-3</v>
      </c>
      <c r="G115" s="25">
        <v>16</v>
      </c>
      <c r="I115" s="21">
        <v>1</v>
      </c>
      <c r="J115" s="22">
        <v>20</v>
      </c>
      <c r="K115" s="23" t="s">
        <v>210</v>
      </c>
      <c r="L115" s="24" t="str">
        <f>IF(J115&gt;0,VLOOKUP(J115,Lookup!$A$20:$B$35,2,0),"")</f>
        <v>Kilmarnock Harriers</v>
      </c>
      <c r="M115" s="157">
        <v>1.4398148148148148E-3</v>
      </c>
      <c r="N115" s="25">
        <v>12</v>
      </c>
    </row>
    <row r="116" spans="2:14" x14ac:dyDescent="0.25">
      <c r="B116" s="21">
        <v>2</v>
      </c>
      <c r="C116" s="22">
        <v>25</v>
      </c>
      <c r="D116" s="23" t="s">
        <v>284</v>
      </c>
      <c r="E116" s="24" t="str">
        <f>IF(C116&gt;0,VLOOKUP(C116,Lookup!$A$20:$B$35,2,0),"")</f>
        <v>Corstorphine AC</v>
      </c>
      <c r="F116" s="157">
        <v>1.4120370370370369E-3</v>
      </c>
      <c r="G116" s="25">
        <v>14</v>
      </c>
      <c r="I116" s="21">
        <v>2</v>
      </c>
      <c r="J116" s="22">
        <v>21</v>
      </c>
      <c r="K116" s="23" t="s">
        <v>212</v>
      </c>
      <c r="L116" s="24" t="str">
        <f>IF(J116&gt;0,VLOOKUP(J116,Lookup!$A$20:$B$35,2,0),"")</f>
        <v>Dunfermline T&amp;FC</v>
      </c>
      <c r="M116" s="157">
        <v>1.5729166666666667E-3</v>
      </c>
      <c r="N116" s="25">
        <v>10</v>
      </c>
    </row>
    <row r="117" spans="2:14" x14ac:dyDescent="0.25">
      <c r="B117" s="21">
        <v>3</v>
      </c>
      <c r="C117" s="22">
        <v>17</v>
      </c>
      <c r="D117" s="23" t="s">
        <v>155</v>
      </c>
      <c r="E117" s="24" t="str">
        <f>IF(C117&gt;0,VLOOKUP(C117,Lookup!$A$20:$B$35,2,0),"")</f>
        <v>Whitemoss AC</v>
      </c>
      <c r="F117" s="157">
        <v>1.4629629629629628E-3</v>
      </c>
      <c r="G117" s="25">
        <v>12</v>
      </c>
      <c r="I117" s="21">
        <v>3</v>
      </c>
      <c r="J117" s="22">
        <v>26</v>
      </c>
      <c r="K117" s="23" t="s">
        <v>160</v>
      </c>
      <c r="L117" s="24" t="str">
        <f>IF(J117&gt;0,VLOOKUP(J117,Lookup!$A$20:$B$35,2,0),"")</f>
        <v>Corstorphine AC</v>
      </c>
      <c r="M117" s="157">
        <v>1.5787037037037037E-3</v>
      </c>
      <c r="N117" s="25">
        <v>8</v>
      </c>
    </row>
    <row r="118" spans="2:14" x14ac:dyDescent="0.25">
      <c r="B118" s="21">
        <v>4</v>
      </c>
      <c r="C118" s="22">
        <v>29</v>
      </c>
      <c r="D118" s="23" t="s">
        <v>163</v>
      </c>
      <c r="E118" s="24" t="str">
        <f>IF(C118&gt;0,VLOOKUP(C118,Lookup!$A$20:$B$35,2,0),"")</f>
        <v>Kirkitilloch Olympians</v>
      </c>
      <c r="F118" s="157">
        <v>1.4976851851851852E-3</v>
      </c>
      <c r="G118" s="25">
        <v>10</v>
      </c>
      <c r="I118" s="21">
        <v>4</v>
      </c>
      <c r="J118" s="22">
        <v>28</v>
      </c>
      <c r="K118" s="23" t="s">
        <v>164</v>
      </c>
      <c r="L118" s="24" t="str">
        <f>IF(J118&gt;0,VLOOKUP(J118,Lookup!$A$20:$B$35,2,0),"")</f>
        <v>Lasswade AC</v>
      </c>
      <c r="M118" s="157">
        <v>1.9247685185185184E-3</v>
      </c>
      <c r="N118" s="25">
        <v>6</v>
      </c>
    </row>
    <row r="119" spans="2:14" x14ac:dyDescent="0.25">
      <c r="B119" s="21">
        <v>5</v>
      </c>
      <c r="C119" s="22">
        <v>22</v>
      </c>
      <c r="D119" s="23" t="s">
        <v>211</v>
      </c>
      <c r="E119" s="24" t="str">
        <f>IF(C119&gt;0,VLOOKUP(C119,Lookup!$A$20:$B$35,2,0),"")</f>
        <v>Dunfermline T&amp;FC</v>
      </c>
      <c r="F119" s="157">
        <v>1.5300925925925924E-3</v>
      </c>
      <c r="G119" s="25">
        <v>8</v>
      </c>
      <c r="I119" s="21">
        <v>5</v>
      </c>
      <c r="J119" s="22"/>
      <c r="K119" s="23"/>
      <c r="L119" s="24" t="str">
        <f>IF(J119&gt;0,VLOOKUP(J119,Lookup!$A$20:$B$35,2,0),"")</f>
        <v/>
      </c>
      <c r="M119" s="157"/>
      <c r="N119" s="25">
        <v>4</v>
      </c>
    </row>
    <row r="120" spans="2:14" x14ac:dyDescent="0.25">
      <c r="B120" s="21">
        <v>6</v>
      </c>
      <c r="C120" s="22">
        <v>27</v>
      </c>
      <c r="D120" s="23" t="s">
        <v>213</v>
      </c>
      <c r="E120" s="24" t="str">
        <f>IF(C120&gt;0,VLOOKUP(C120,Lookup!$A$20:$B$35,2,0),"")</f>
        <v>Lasswade AC</v>
      </c>
      <c r="F120" s="157">
        <v>1.710648148148148E-3</v>
      </c>
      <c r="G120" s="25">
        <v>6</v>
      </c>
      <c r="I120" s="21">
        <v>6</v>
      </c>
      <c r="J120" s="22"/>
      <c r="K120" s="23"/>
      <c r="L120" s="24" t="str">
        <f>IF(J120&gt;0,VLOOKUP(J120,Lookup!$A$20:$B$35,2,0),"")</f>
        <v/>
      </c>
      <c r="M120" s="157"/>
      <c r="N120" s="25">
        <v>3</v>
      </c>
    </row>
    <row r="121" spans="2:14" x14ac:dyDescent="0.25">
      <c r="B121" s="21">
        <v>7</v>
      </c>
      <c r="C121" s="22"/>
      <c r="D121" s="23"/>
      <c r="E121" s="24" t="str">
        <f>IF(C121&gt;0,VLOOKUP(C121,Lookup!$A$20:$B$35,2,0),"")</f>
        <v/>
      </c>
      <c r="F121" s="157"/>
      <c r="G121" s="25">
        <v>4</v>
      </c>
      <c r="I121" s="21">
        <v>7</v>
      </c>
      <c r="J121" s="22"/>
      <c r="K121" s="23"/>
      <c r="L121" s="24" t="str">
        <f>IF(J121&gt;0,VLOOKUP(J121,Lookup!$A$20:$B$35,2,0),"")</f>
        <v/>
      </c>
      <c r="M121" s="157"/>
      <c r="N121" s="25">
        <v>2</v>
      </c>
    </row>
    <row r="122" spans="2:14" x14ac:dyDescent="0.25">
      <c r="B122" s="27">
        <v>8</v>
      </c>
      <c r="C122" s="28"/>
      <c r="D122" s="29"/>
      <c r="E122" s="30" t="str">
        <f>IF(C122&gt;0,VLOOKUP(C122,Lookup!$A$20:$B$35,2,0),"")</f>
        <v/>
      </c>
      <c r="F122" s="158"/>
      <c r="G122" s="31">
        <v>2</v>
      </c>
      <c r="I122" s="27">
        <v>8</v>
      </c>
      <c r="J122" s="28"/>
      <c r="K122" s="29"/>
      <c r="L122" s="30" t="str">
        <f>IF(J122&gt;0,VLOOKUP(J122,Lookup!$A$20:$B$35,2,0),"")</f>
        <v/>
      </c>
      <c r="M122" s="158"/>
      <c r="N122" s="31">
        <v>1</v>
      </c>
    </row>
    <row r="124" spans="2:14" x14ac:dyDescent="0.25">
      <c r="B124" s="11" t="str">
        <f ca="1">INDIRECT("Lookup!B61")</f>
        <v>800M Under 13 Boys A</v>
      </c>
      <c r="C124" s="12"/>
      <c r="D124" s="13"/>
      <c r="E124" s="13"/>
      <c r="F124" s="13"/>
      <c r="G124" s="15"/>
      <c r="I124" s="11" t="str">
        <f ca="1">INDIRECT("Lookup!B62")</f>
        <v>800M Under 13 Boys B</v>
      </c>
      <c r="J124" s="12"/>
      <c r="K124" s="13"/>
      <c r="L124" s="13"/>
      <c r="M124" s="13"/>
      <c r="N124" s="15"/>
    </row>
    <row r="125" spans="2:14" x14ac:dyDescent="0.25">
      <c r="B125" s="16" t="s">
        <v>129</v>
      </c>
      <c r="C125" s="17" t="s">
        <v>130</v>
      </c>
      <c r="D125" s="18" t="s">
        <v>131</v>
      </c>
      <c r="E125" s="18" t="s">
        <v>132</v>
      </c>
      <c r="F125" s="17" t="s">
        <v>133</v>
      </c>
      <c r="G125" s="19" t="s">
        <v>127</v>
      </c>
      <c r="I125" s="16" t="s">
        <v>129</v>
      </c>
      <c r="J125" s="17" t="s">
        <v>130</v>
      </c>
      <c r="K125" s="18" t="s">
        <v>131</v>
      </c>
      <c r="L125" s="18" t="s">
        <v>132</v>
      </c>
      <c r="M125" s="17" t="s">
        <v>133</v>
      </c>
      <c r="N125" s="19" t="s">
        <v>127</v>
      </c>
    </row>
    <row r="126" spans="2:14" x14ac:dyDescent="0.25">
      <c r="B126" s="21">
        <v>1</v>
      </c>
      <c r="C126" s="22">
        <v>30</v>
      </c>
      <c r="D126" s="23" t="s">
        <v>214</v>
      </c>
      <c r="E126" s="24" t="str">
        <f>IF(C126&gt;0,VLOOKUP(C126,Lookup!$A$20:$B$35,2,0),"")</f>
        <v>Kirkitilloch Olympians</v>
      </c>
      <c r="F126" s="157">
        <v>1.7870370370370368E-3</v>
      </c>
      <c r="G126" s="25">
        <v>16</v>
      </c>
      <c r="I126" s="21">
        <v>1</v>
      </c>
      <c r="J126" s="22">
        <v>29</v>
      </c>
      <c r="K126" s="23" t="s">
        <v>215</v>
      </c>
      <c r="L126" s="24" t="str">
        <f>IF(J126&gt;0,VLOOKUP(J126,Lookup!$A$20:$B$35,2,0),"")</f>
        <v>Kirkitilloch Olympians</v>
      </c>
      <c r="M126" s="143">
        <v>1.9004629629629632E-3</v>
      </c>
      <c r="N126" s="25">
        <v>12</v>
      </c>
    </row>
    <row r="127" spans="2:14" x14ac:dyDescent="0.25">
      <c r="B127" s="21">
        <v>2</v>
      </c>
      <c r="C127" s="22">
        <v>23</v>
      </c>
      <c r="D127" s="23" t="s">
        <v>216</v>
      </c>
      <c r="E127" s="24" t="str">
        <f>IF(C127&gt;0,VLOOKUP(C127,Lookup!$A$20:$B$35,2,0),"")</f>
        <v>Falkirk Victoria Harriers</v>
      </c>
      <c r="F127" s="157">
        <v>1.8067129629629629E-3</v>
      </c>
      <c r="G127" s="25">
        <v>14</v>
      </c>
      <c r="I127" s="21">
        <v>2</v>
      </c>
      <c r="J127" s="22">
        <v>24</v>
      </c>
      <c r="K127" s="23" t="s">
        <v>217</v>
      </c>
      <c r="L127" s="24" t="str">
        <f>IF(J127&gt;0,VLOOKUP(J127,Lookup!$A$20:$B$35,2,0),"")</f>
        <v>Falkirk Victoria Harriers</v>
      </c>
      <c r="M127" s="143">
        <v>1.9097222222222222E-3</v>
      </c>
      <c r="N127" s="25">
        <v>10</v>
      </c>
    </row>
    <row r="128" spans="2:14" x14ac:dyDescent="0.25">
      <c r="B128" s="21">
        <v>3</v>
      </c>
      <c r="C128" s="22">
        <v>25</v>
      </c>
      <c r="D128" s="23" t="s">
        <v>218</v>
      </c>
      <c r="E128" s="24" t="str">
        <f>IF(C128&gt;0,VLOOKUP(C128,Lookup!$A$20:$B$35,2,0),"")</f>
        <v>Corstorphine AC</v>
      </c>
      <c r="F128" s="157">
        <v>1.8506944444444445E-3</v>
      </c>
      <c r="G128" s="25">
        <v>12</v>
      </c>
      <c r="I128" s="21">
        <v>3</v>
      </c>
      <c r="J128" s="22">
        <v>26</v>
      </c>
      <c r="K128" s="23" t="s">
        <v>219</v>
      </c>
      <c r="L128" s="24" t="str">
        <f>IF(J128&gt;0,VLOOKUP(J128,Lookup!$A$20:$B$35,2,0),"")</f>
        <v>Corstorphine AC</v>
      </c>
      <c r="M128" s="143">
        <v>1.9618055555555556E-3</v>
      </c>
      <c r="N128" s="25">
        <v>8</v>
      </c>
    </row>
    <row r="129" spans="2:14" x14ac:dyDescent="0.25">
      <c r="B129" s="21">
        <v>4</v>
      </c>
      <c r="C129" s="22">
        <v>27</v>
      </c>
      <c r="D129" s="23" t="s">
        <v>427</v>
      </c>
      <c r="E129" s="24" t="str">
        <f>IF(C129&gt;0,VLOOKUP(C129,Lookup!$A$20:$B$35,2,0),"")</f>
        <v>Lasswade AC</v>
      </c>
      <c r="F129" s="157">
        <v>1.8784722222222223E-3</v>
      </c>
      <c r="G129" s="25">
        <v>10</v>
      </c>
      <c r="I129" s="21">
        <v>4</v>
      </c>
      <c r="J129" s="22">
        <v>21</v>
      </c>
      <c r="K129" s="23" t="s">
        <v>220</v>
      </c>
      <c r="L129" s="24" t="str">
        <f>IF(J129&gt;0,VLOOKUP(J129,Lookup!$A$20:$B$35,2,0),"")</f>
        <v>Dunfermline T&amp;FC</v>
      </c>
      <c r="M129" s="143">
        <v>2.1238425925925925E-3</v>
      </c>
      <c r="N129" s="25">
        <v>6</v>
      </c>
    </row>
    <row r="130" spans="2:14" x14ac:dyDescent="0.25">
      <c r="B130" s="21">
        <v>5</v>
      </c>
      <c r="C130" s="22">
        <v>22</v>
      </c>
      <c r="D130" s="23" t="s">
        <v>420</v>
      </c>
      <c r="E130" s="24" t="str">
        <f>IF(C130&gt;0,VLOOKUP(C130,Lookup!$A$20:$B$35,2,0),"")</f>
        <v>Dunfermline T&amp;FC</v>
      </c>
      <c r="F130" s="157">
        <v>1.9733796296296296E-3</v>
      </c>
      <c r="G130" s="25">
        <v>8</v>
      </c>
      <c r="I130" s="21">
        <v>5</v>
      </c>
      <c r="J130" s="22">
        <v>28</v>
      </c>
      <c r="K130" s="23" t="s">
        <v>221</v>
      </c>
      <c r="L130" s="24" t="str">
        <f>IF(J130&gt;0,VLOOKUP(J130,Lookup!$A$20:$B$35,2,0),"")</f>
        <v>Lasswade AC</v>
      </c>
      <c r="M130" s="143">
        <v>2.1643518518518518E-3</v>
      </c>
      <c r="N130" s="25">
        <v>4</v>
      </c>
    </row>
    <row r="131" spans="2:14" x14ac:dyDescent="0.25">
      <c r="B131" s="21">
        <v>6</v>
      </c>
      <c r="C131" s="22">
        <v>17</v>
      </c>
      <c r="D131" s="23" t="s">
        <v>222</v>
      </c>
      <c r="E131" s="24" t="str">
        <f>IF(C131&gt;0,VLOOKUP(C131,Lookup!$A$20:$B$35,2,0),"")</f>
        <v>Whitemoss AC</v>
      </c>
      <c r="F131" s="157">
        <v>2.0671296296296297E-3</v>
      </c>
      <c r="G131" s="25">
        <v>6</v>
      </c>
      <c r="I131" s="21">
        <v>6</v>
      </c>
      <c r="J131" s="22">
        <v>19</v>
      </c>
      <c r="K131" s="23" t="s">
        <v>223</v>
      </c>
      <c r="L131" s="24" t="str">
        <f>IF(J131&gt;0,VLOOKUP(J131,Lookup!$A$20:$B$35,2,0),"")</f>
        <v>Kilmarnock Harriers</v>
      </c>
      <c r="M131" s="143">
        <v>2.2141203703703702E-3</v>
      </c>
      <c r="N131" s="25">
        <v>3</v>
      </c>
    </row>
    <row r="132" spans="2:14" x14ac:dyDescent="0.25">
      <c r="B132" s="21">
        <v>7</v>
      </c>
      <c r="C132" s="22">
        <v>20</v>
      </c>
      <c r="D132" s="23" t="s">
        <v>168</v>
      </c>
      <c r="E132" s="24" t="str">
        <f>IF(C132&gt;0,VLOOKUP(C132,Lookup!$A$20:$B$35,2,0),"")</f>
        <v>Kilmarnock Harriers</v>
      </c>
      <c r="F132" s="157">
        <v>2.0937500000000001E-3</v>
      </c>
      <c r="G132" s="25">
        <v>4</v>
      </c>
      <c r="I132" s="21">
        <v>7</v>
      </c>
      <c r="J132" s="22"/>
      <c r="K132" s="23"/>
      <c r="L132" s="24" t="str">
        <f>IF(J132&gt;0,VLOOKUP(J132,Lookup!$A$20:$B$35,2,0),"")</f>
        <v/>
      </c>
      <c r="M132" s="143"/>
      <c r="N132" s="25">
        <v>2</v>
      </c>
    </row>
    <row r="133" spans="2:14" x14ac:dyDescent="0.25">
      <c r="B133" s="27">
        <v>8</v>
      </c>
      <c r="C133" s="28"/>
      <c r="D133" s="29"/>
      <c r="E133" s="30" t="str">
        <f>IF(C133&gt;0,VLOOKUP(C133,Lookup!$A$20:$B$35,2,0),"")</f>
        <v/>
      </c>
      <c r="F133" s="158"/>
      <c r="G133" s="31">
        <v>2</v>
      </c>
      <c r="I133" s="27">
        <v>8</v>
      </c>
      <c r="J133" s="28"/>
      <c r="K133" s="29"/>
      <c r="L133" s="30" t="str">
        <f>IF(J133&gt;0,VLOOKUP(J133,Lookup!$A$20:$B$35,2,0),"")</f>
        <v/>
      </c>
      <c r="M133" s="144"/>
      <c r="N133" s="31">
        <v>1</v>
      </c>
    </row>
    <row r="135" spans="2:14" x14ac:dyDescent="0.25">
      <c r="B135" s="11" t="str">
        <f ca="1">INDIRECT("Lookup!B63")</f>
        <v>800M Under 15 Boys A</v>
      </c>
      <c r="C135" s="12"/>
      <c r="D135" s="13"/>
      <c r="E135" s="13"/>
      <c r="F135" s="13"/>
      <c r="G135" s="15"/>
      <c r="I135" s="11" t="str">
        <f ca="1">INDIRECT("Lookup!B64")</f>
        <v>800M Under 15 Boys B</v>
      </c>
      <c r="J135" s="12"/>
      <c r="K135" s="13"/>
      <c r="L135" s="13"/>
      <c r="M135" s="13"/>
      <c r="N135" s="15"/>
    </row>
    <row r="136" spans="2:14" x14ac:dyDescent="0.25">
      <c r="B136" s="16" t="s">
        <v>129</v>
      </c>
      <c r="C136" s="17" t="s">
        <v>130</v>
      </c>
      <c r="D136" s="18" t="s">
        <v>131</v>
      </c>
      <c r="E136" s="18" t="s">
        <v>132</v>
      </c>
      <c r="F136" s="17" t="s">
        <v>133</v>
      </c>
      <c r="G136" s="19" t="s">
        <v>127</v>
      </c>
      <c r="I136" s="16" t="s">
        <v>129</v>
      </c>
      <c r="J136" s="17" t="s">
        <v>130</v>
      </c>
      <c r="K136" s="18" t="s">
        <v>131</v>
      </c>
      <c r="L136" s="18" t="s">
        <v>132</v>
      </c>
      <c r="M136" s="17" t="s">
        <v>133</v>
      </c>
      <c r="N136" s="19" t="s">
        <v>127</v>
      </c>
    </row>
    <row r="137" spans="2:14" x14ac:dyDescent="0.25">
      <c r="B137" s="21">
        <v>1</v>
      </c>
      <c r="C137" s="22">
        <v>18</v>
      </c>
      <c r="D137" s="23" t="s">
        <v>224</v>
      </c>
      <c r="E137" s="24" t="str">
        <f>IF(C137&gt;0,VLOOKUP(C137,Lookup!$A$20:$B$35,2,0),"")</f>
        <v>Whitemoss AC</v>
      </c>
      <c r="F137" s="157">
        <v>1.5856481481481479E-3</v>
      </c>
      <c r="G137" s="25">
        <v>16</v>
      </c>
      <c r="I137" s="21">
        <v>1</v>
      </c>
      <c r="J137" s="22">
        <v>26</v>
      </c>
      <c r="K137" s="23" t="s">
        <v>184</v>
      </c>
      <c r="L137" s="24" t="str">
        <f>IF(J137&gt;0,VLOOKUP(J137,Lookup!$A$20:$B$35,2,0),"")</f>
        <v>Corstorphine AC</v>
      </c>
      <c r="M137" s="157">
        <v>1.7430555555555552E-3</v>
      </c>
      <c r="N137" s="25">
        <v>12</v>
      </c>
    </row>
    <row r="138" spans="2:14" x14ac:dyDescent="0.25">
      <c r="B138" s="21">
        <v>2</v>
      </c>
      <c r="C138" s="22">
        <v>19</v>
      </c>
      <c r="D138" s="23" t="s">
        <v>418</v>
      </c>
      <c r="E138" s="24" t="str">
        <f>IF(C138&gt;0,VLOOKUP(C138,Lookup!$A$20:$B$35,2,0),"")</f>
        <v>Kilmarnock Harriers</v>
      </c>
      <c r="F138" s="157">
        <v>1.6134259259259259E-3</v>
      </c>
      <c r="G138" s="25">
        <v>14</v>
      </c>
      <c r="I138" s="21">
        <v>2</v>
      </c>
      <c r="J138" s="22">
        <v>20</v>
      </c>
      <c r="K138" s="23" t="s">
        <v>225</v>
      </c>
      <c r="L138" s="24" t="str">
        <f>IF(J138&gt;0,VLOOKUP(J138,Lookup!$A$20:$B$35,2,0),"")</f>
        <v>Kilmarnock Harriers</v>
      </c>
      <c r="M138" s="157">
        <v>1.8668981481481481E-3</v>
      </c>
      <c r="N138" s="25">
        <v>10</v>
      </c>
    </row>
    <row r="139" spans="2:14" x14ac:dyDescent="0.25">
      <c r="B139" s="21">
        <v>3</v>
      </c>
      <c r="C139" s="22">
        <v>25</v>
      </c>
      <c r="D139" s="23" t="s">
        <v>278</v>
      </c>
      <c r="E139" s="24" t="str">
        <f>IF(C139&gt;0,VLOOKUP(C139,Lookup!$A$20:$B$35,2,0),"")</f>
        <v>Corstorphine AC</v>
      </c>
      <c r="F139" s="157">
        <v>1.6423611111111111E-3</v>
      </c>
      <c r="G139" s="25">
        <v>12</v>
      </c>
      <c r="I139" s="21">
        <v>3</v>
      </c>
      <c r="J139" s="22"/>
      <c r="K139" s="23"/>
      <c r="L139" s="24" t="str">
        <f>IF(J139&gt;0,VLOOKUP(J139,Lookup!$A$20:$B$35,2,0),"")</f>
        <v/>
      </c>
      <c r="M139" s="157"/>
      <c r="N139" s="25">
        <v>8</v>
      </c>
    </row>
    <row r="140" spans="2:14" x14ac:dyDescent="0.25">
      <c r="B140" s="21">
        <v>4</v>
      </c>
      <c r="C140" s="22">
        <v>27</v>
      </c>
      <c r="D140" s="23" t="s">
        <v>428</v>
      </c>
      <c r="E140" s="24" t="str">
        <f>IF(C140&gt;0,VLOOKUP(C140,Lookup!$A$20:$B$35,2,0),"")</f>
        <v>Lasswade AC</v>
      </c>
      <c r="F140" s="157">
        <v>1.8356481481481481E-3</v>
      </c>
      <c r="G140" s="25">
        <v>10</v>
      </c>
      <c r="I140" s="21">
        <v>4</v>
      </c>
      <c r="J140" s="22"/>
      <c r="K140" s="23"/>
      <c r="L140" s="24" t="str">
        <f>IF(J140&gt;0,VLOOKUP(J140,Lookup!$A$20:$B$35,2,0),"")</f>
        <v/>
      </c>
      <c r="M140" s="157"/>
      <c r="N140" s="25">
        <v>6</v>
      </c>
    </row>
    <row r="141" spans="2:14" x14ac:dyDescent="0.25">
      <c r="B141" s="21">
        <v>5</v>
      </c>
      <c r="C141" s="22">
        <v>23</v>
      </c>
      <c r="D141" s="23" t="s">
        <v>226</v>
      </c>
      <c r="E141" s="24" t="str">
        <f>IF(C141&gt;0,VLOOKUP(C141,Lookup!$A$20:$B$35,2,0),"")</f>
        <v>Falkirk Victoria Harriers</v>
      </c>
      <c r="F141" s="157">
        <v>1.8738425925925925E-3</v>
      </c>
      <c r="G141" s="25">
        <v>8</v>
      </c>
      <c r="I141" s="21">
        <v>5</v>
      </c>
      <c r="J141" s="22"/>
      <c r="K141" s="23"/>
      <c r="L141" s="24" t="str">
        <f>IF(J141&gt;0,VLOOKUP(J141,Lookup!$A$20:$B$35,2,0),"")</f>
        <v/>
      </c>
      <c r="M141" s="157"/>
      <c r="N141" s="25">
        <v>4</v>
      </c>
    </row>
    <row r="142" spans="2:14" x14ac:dyDescent="0.25">
      <c r="B142" s="21">
        <v>6</v>
      </c>
      <c r="C142" s="22">
        <v>29</v>
      </c>
      <c r="D142" s="23" t="s">
        <v>186</v>
      </c>
      <c r="E142" s="24" t="str">
        <f>IF(C142&gt;0,VLOOKUP(C142,Lookup!$A$20:$B$35,2,0),"")</f>
        <v>Kirkitilloch Olympians</v>
      </c>
      <c r="F142" s="157">
        <v>1.8912037037037038E-3</v>
      </c>
      <c r="G142" s="25">
        <v>6</v>
      </c>
      <c r="I142" s="21">
        <v>6</v>
      </c>
      <c r="J142" s="22"/>
      <c r="K142" s="23"/>
      <c r="L142" s="24" t="str">
        <f>IF(J142&gt;0,VLOOKUP(J142,Lookup!$A$20:$B$35,2,0),"")</f>
        <v/>
      </c>
      <c r="M142" s="157"/>
      <c r="N142" s="25">
        <v>3</v>
      </c>
    </row>
    <row r="143" spans="2:14" x14ac:dyDescent="0.25">
      <c r="B143" s="21">
        <v>7</v>
      </c>
      <c r="C143" s="22"/>
      <c r="D143" s="23"/>
      <c r="E143" s="24" t="str">
        <f>IF(C143&gt;0,VLOOKUP(C143,Lookup!$A$20:$B$35,2,0),"")</f>
        <v/>
      </c>
      <c r="F143" s="157"/>
      <c r="G143" s="25">
        <v>4</v>
      </c>
      <c r="I143" s="21">
        <v>7</v>
      </c>
      <c r="J143" s="22"/>
      <c r="K143" s="23"/>
      <c r="L143" s="24" t="str">
        <f>IF(J143&gt;0,VLOOKUP(J143,Lookup!$A$20:$B$35,2,0),"")</f>
        <v/>
      </c>
      <c r="M143" s="157"/>
      <c r="N143" s="25">
        <v>2</v>
      </c>
    </row>
    <row r="144" spans="2:14" x14ac:dyDescent="0.25">
      <c r="B144" s="27">
        <v>8</v>
      </c>
      <c r="C144" s="28"/>
      <c r="D144" s="29"/>
      <c r="E144" s="30" t="str">
        <f>IF(C144&gt;0,VLOOKUP(C144,Lookup!$A$20:$B$35,2,0),"")</f>
        <v/>
      </c>
      <c r="F144" s="158"/>
      <c r="G144" s="31">
        <v>2</v>
      </c>
      <c r="I144" s="27">
        <v>8</v>
      </c>
      <c r="J144" s="28"/>
      <c r="K144" s="29"/>
      <c r="L144" s="30" t="str">
        <f>IF(J144&gt;0,VLOOKUP(J144,Lookup!$A$20:$B$35,2,0),"")</f>
        <v/>
      </c>
      <c r="M144" s="158"/>
      <c r="N144" s="31">
        <v>1</v>
      </c>
    </row>
    <row r="146" spans="2:14" x14ac:dyDescent="0.25">
      <c r="B146" s="11" t="str">
        <f ca="1">INDIRECT("Lookup!B65")</f>
        <v>800M Under 17 Men A</v>
      </c>
      <c r="C146" s="12"/>
      <c r="D146" s="13"/>
      <c r="E146" s="13"/>
      <c r="F146" s="13"/>
      <c r="G146" s="15"/>
      <c r="I146" s="11" t="str">
        <f ca="1">INDIRECT("Lookup!B66")</f>
        <v>800M Under 17 Men B</v>
      </c>
      <c r="J146" s="12"/>
      <c r="K146" s="13"/>
      <c r="L146" s="13"/>
      <c r="M146" s="13"/>
      <c r="N146" s="15"/>
    </row>
    <row r="147" spans="2:14" x14ac:dyDescent="0.25">
      <c r="B147" s="16" t="s">
        <v>129</v>
      </c>
      <c r="C147" s="17" t="s">
        <v>130</v>
      </c>
      <c r="D147" s="18" t="s">
        <v>131</v>
      </c>
      <c r="E147" s="18" t="s">
        <v>132</v>
      </c>
      <c r="F147" s="17" t="s">
        <v>133</v>
      </c>
      <c r="G147" s="19" t="s">
        <v>127</v>
      </c>
      <c r="I147" s="16" t="s">
        <v>129</v>
      </c>
      <c r="J147" s="17" t="s">
        <v>130</v>
      </c>
      <c r="K147" s="18" t="s">
        <v>131</v>
      </c>
      <c r="L147" s="18" t="s">
        <v>132</v>
      </c>
      <c r="M147" s="17" t="s">
        <v>133</v>
      </c>
      <c r="N147" s="19" t="s">
        <v>127</v>
      </c>
    </row>
    <row r="148" spans="2:14" x14ac:dyDescent="0.25">
      <c r="B148" s="21">
        <v>1</v>
      </c>
      <c r="C148" s="22">
        <v>24</v>
      </c>
      <c r="D148" s="23" t="s">
        <v>227</v>
      </c>
      <c r="E148" s="24" t="str">
        <f>IF(C148&gt;0,VLOOKUP(C148,Lookup!$A$20:$B$35,2,0),"")</f>
        <v>Falkirk Victoria Harriers</v>
      </c>
      <c r="F148" s="157">
        <v>1.4918981481481482E-3</v>
      </c>
      <c r="G148" s="25">
        <v>16</v>
      </c>
      <c r="I148" s="21">
        <v>1</v>
      </c>
      <c r="J148" s="22">
        <v>23</v>
      </c>
      <c r="K148" s="23" t="s">
        <v>228</v>
      </c>
      <c r="L148" s="24" t="str">
        <f>IF(J148&gt;0,VLOOKUP(J148,Lookup!$A$20:$B$35,2,0),"")</f>
        <v>Falkirk Victoria Harriers</v>
      </c>
      <c r="M148" s="157">
        <v>1.5081018518518518E-3</v>
      </c>
      <c r="N148" s="25">
        <v>12</v>
      </c>
    </row>
    <row r="149" spans="2:14" x14ac:dyDescent="0.25">
      <c r="B149" s="21">
        <v>2</v>
      </c>
      <c r="C149" s="22">
        <v>19</v>
      </c>
      <c r="D149" s="23" t="s">
        <v>229</v>
      </c>
      <c r="E149" s="24" t="str">
        <f>IF(C149&gt;0,VLOOKUP(C149,Lookup!$A$20:$B$35,2,0),"")</f>
        <v>Kilmarnock Harriers</v>
      </c>
      <c r="F149" s="157">
        <v>1.5590277777777779E-3</v>
      </c>
      <c r="G149" s="25">
        <v>14</v>
      </c>
      <c r="I149" s="21">
        <v>2</v>
      </c>
      <c r="J149" s="22">
        <v>20</v>
      </c>
      <c r="K149" s="23" t="s">
        <v>230</v>
      </c>
      <c r="L149" s="24" t="str">
        <f>IF(J149&gt;0,VLOOKUP(J149,Lookup!$A$20:$B$35,2,0),"")</f>
        <v>Kilmarnock Harriers</v>
      </c>
      <c r="M149" s="157">
        <v>1.5740740740740741E-3</v>
      </c>
      <c r="N149" s="25">
        <v>10</v>
      </c>
    </row>
    <row r="150" spans="2:14" x14ac:dyDescent="0.25">
      <c r="B150" s="21">
        <v>3</v>
      </c>
      <c r="C150" s="22">
        <v>25</v>
      </c>
      <c r="D150" s="23" t="s">
        <v>190</v>
      </c>
      <c r="E150" s="24" t="str">
        <f>IF(C150&gt;0,VLOOKUP(C150,Lookup!$A$20:$B$35,2,0),"")</f>
        <v>Corstorphine AC</v>
      </c>
      <c r="F150" s="157">
        <v>1.5856481481481479E-3</v>
      </c>
      <c r="G150" s="25">
        <v>12</v>
      </c>
      <c r="I150" s="21">
        <v>3</v>
      </c>
      <c r="J150" s="22"/>
      <c r="K150" s="23"/>
      <c r="L150" s="24" t="str">
        <f>IF(J150&gt;0,VLOOKUP(J150,Lookup!$A$20:$B$35,2,0),"")</f>
        <v/>
      </c>
      <c r="M150" s="157"/>
      <c r="N150" s="25">
        <v>8</v>
      </c>
    </row>
    <row r="151" spans="2:14" x14ac:dyDescent="0.25">
      <c r="B151" s="21">
        <v>4</v>
      </c>
      <c r="C151" s="22">
        <v>17</v>
      </c>
      <c r="D151" s="23" t="s">
        <v>148</v>
      </c>
      <c r="E151" s="24" t="str">
        <f>IF(C151&gt;0,VLOOKUP(C151,Lookup!$A$20:$B$35,2,0),"")</f>
        <v>Whitemoss AC</v>
      </c>
      <c r="F151" s="157">
        <v>1.5995370370370371E-3</v>
      </c>
      <c r="G151" s="25">
        <v>10</v>
      </c>
      <c r="I151" s="21">
        <v>4</v>
      </c>
      <c r="J151" s="22"/>
      <c r="K151" s="23"/>
      <c r="L151" s="24" t="str">
        <f>IF(J151&gt;0,VLOOKUP(J151,Lookup!$A$20:$B$35,2,0),"")</f>
        <v/>
      </c>
      <c r="M151" s="157"/>
      <c r="N151" s="25">
        <v>6</v>
      </c>
    </row>
    <row r="152" spans="2:14" x14ac:dyDescent="0.25">
      <c r="B152" s="21">
        <v>5</v>
      </c>
      <c r="C152" s="22"/>
      <c r="D152" s="23"/>
      <c r="E152" s="24" t="str">
        <f>IF(C152&gt;0,VLOOKUP(C152,Lookup!$A$20:$B$35,2,0),"")</f>
        <v/>
      </c>
      <c r="F152" s="157"/>
      <c r="G152" s="25">
        <v>8</v>
      </c>
      <c r="I152" s="21">
        <v>5</v>
      </c>
      <c r="J152" s="22"/>
      <c r="K152" s="23"/>
      <c r="L152" s="24" t="str">
        <f>IF(J152&gt;0,VLOOKUP(J152,Lookup!$A$20:$B$35,2,0),"")</f>
        <v/>
      </c>
      <c r="M152" s="157"/>
      <c r="N152" s="25">
        <v>4</v>
      </c>
    </row>
    <row r="153" spans="2:14" x14ac:dyDescent="0.25">
      <c r="B153" s="21">
        <v>6</v>
      </c>
      <c r="C153" s="22"/>
      <c r="D153" s="23"/>
      <c r="E153" s="24" t="str">
        <f>IF(C153&gt;0,VLOOKUP(C153,Lookup!$A$20:$B$35,2,0),"")</f>
        <v/>
      </c>
      <c r="F153" s="157"/>
      <c r="G153" s="25">
        <v>6</v>
      </c>
      <c r="I153" s="21">
        <v>6</v>
      </c>
      <c r="J153" s="22"/>
      <c r="K153" s="23"/>
      <c r="L153" s="24" t="str">
        <f>IF(J153&gt;0,VLOOKUP(J153,Lookup!$A$20:$B$35,2,0),"")</f>
        <v/>
      </c>
      <c r="M153" s="157"/>
      <c r="N153" s="25">
        <v>3</v>
      </c>
    </row>
    <row r="154" spans="2:14" x14ac:dyDescent="0.25">
      <c r="B154" s="21">
        <v>7</v>
      </c>
      <c r="C154" s="22"/>
      <c r="D154" s="23"/>
      <c r="E154" s="24" t="str">
        <f>IF(C154&gt;0,VLOOKUP(C154,Lookup!$A$20:$B$35,2,0),"")</f>
        <v/>
      </c>
      <c r="F154" s="157"/>
      <c r="G154" s="25">
        <v>4</v>
      </c>
      <c r="I154" s="21">
        <v>7</v>
      </c>
      <c r="J154" s="22"/>
      <c r="K154" s="23"/>
      <c r="L154" s="24" t="str">
        <f>IF(J154&gt;0,VLOOKUP(J154,Lookup!$A$20:$B$35,2,0),"")</f>
        <v/>
      </c>
      <c r="M154" s="157"/>
      <c r="N154" s="25">
        <v>2</v>
      </c>
    </row>
    <row r="155" spans="2:14" x14ac:dyDescent="0.25">
      <c r="B155" s="27">
        <v>8</v>
      </c>
      <c r="C155" s="28"/>
      <c r="D155" s="29"/>
      <c r="E155" s="30" t="str">
        <f>IF(C155&gt;0,VLOOKUP(C155,Lookup!$A$20:$B$35,2,0),"")</f>
        <v/>
      </c>
      <c r="F155" s="158"/>
      <c r="G155" s="31">
        <v>2</v>
      </c>
      <c r="I155" s="27">
        <v>8</v>
      </c>
      <c r="J155" s="28"/>
      <c r="K155" s="29"/>
      <c r="L155" s="30" t="str">
        <f>IF(J155&gt;0,VLOOKUP(J155,Lookup!$A$20:$B$35,2,0),"")</f>
        <v/>
      </c>
      <c r="M155" s="158"/>
      <c r="N155" s="31">
        <v>1</v>
      </c>
    </row>
    <row r="157" spans="2:14" x14ac:dyDescent="0.25">
      <c r="B157" s="11" t="str">
        <f ca="1">INDIRECT("Lookup!B67")</f>
        <v>800M Senior Men A</v>
      </c>
      <c r="C157" s="12"/>
      <c r="D157" s="13"/>
      <c r="E157" s="13"/>
      <c r="F157" s="13"/>
      <c r="G157" s="15"/>
      <c r="I157" s="11" t="str">
        <f ca="1">INDIRECT("Lookup!B68")</f>
        <v>800M Senior Men B</v>
      </c>
      <c r="J157" s="12"/>
      <c r="K157" s="13"/>
      <c r="L157" s="13"/>
      <c r="M157" s="13"/>
      <c r="N157" s="15"/>
    </row>
    <row r="158" spans="2:14" x14ac:dyDescent="0.25">
      <c r="B158" s="16" t="s">
        <v>129</v>
      </c>
      <c r="C158" s="17" t="s">
        <v>130</v>
      </c>
      <c r="D158" s="18" t="s">
        <v>131</v>
      </c>
      <c r="E158" s="18" t="s">
        <v>132</v>
      </c>
      <c r="F158" s="17" t="s">
        <v>133</v>
      </c>
      <c r="G158" s="19" t="s">
        <v>127</v>
      </c>
      <c r="I158" s="16" t="s">
        <v>129</v>
      </c>
      <c r="J158" s="17" t="s">
        <v>130</v>
      </c>
      <c r="K158" s="18" t="s">
        <v>131</v>
      </c>
      <c r="L158" s="18" t="s">
        <v>132</v>
      </c>
      <c r="M158" s="17" t="s">
        <v>133</v>
      </c>
      <c r="N158" s="19" t="s">
        <v>127</v>
      </c>
    </row>
    <row r="159" spans="2:14" x14ac:dyDescent="0.25">
      <c r="B159" s="21">
        <v>1</v>
      </c>
      <c r="C159" s="22">
        <v>23</v>
      </c>
      <c r="D159" s="23" t="s">
        <v>153</v>
      </c>
      <c r="E159" s="24" t="str">
        <f>IF(C159&gt;0,VLOOKUP(C159,Lookup!$A$20:$B$35,2,0),"")</f>
        <v>Falkirk Victoria Harriers</v>
      </c>
      <c r="F159" s="157">
        <v>1.4907407407407406E-3</v>
      </c>
      <c r="G159" s="25">
        <v>16</v>
      </c>
      <c r="I159" s="21">
        <v>1</v>
      </c>
      <c r="J159" s="22">
        <v>20</v>
      </c>
      <c r="K159" s="23" t="s">
        <v>231</v>
      </c>
      <c r="L159" s="24" t="str">
        <f>IF(J159&gt;0,VLOOKUP(J159,Lookup!$A$20:$B$35,2,0),"")</f>
        <v>Kilmarnock Harriers</v>
      </c>
      <c r="M159" s="157">
        <v>1.6967592592592592E-3</v>
      </c>
      <c r="N159" s="25">
        <v>12</v>
      </c>
    </row>
    <row r="160" spans="2:14" x14ac:dyDescent="0.25">
      <c r="B160" s="21">
        <v>2</v>
      </c>
      <c r="C160" s="22">
        <v>27</v>
      </c>
      <c r="D160" s="23" t="s">
        <v>151</v>
      </c>
      <c r="E160" s="24" t="str">
        <f>IF(C160&gt;0,VLOOKUP(C160,Lookup!$A$20:$B$35,2,0),"")</f>
        <v>Lasswade AC</v>
      </c>
      <c r="F160" s="157">
        <v>1.5335648148148149E-3</v>
      </c>
      <c r="G160" s="25">
        <v>14</v>
      </c>
      <c r="I160" s="21">
        <v>2</v>
      </c>
      <c r="J160" s="22">
        <v>26</v>
      </c>
      <c r="K160" s="23" t="s">
        <v>425</v>
      </c>
      <c r="L160" s="24" t="str">
        <f>IF(J160&gt;0,VLOOKUP(J160,Lookup!$A$20:$B$35,2,0),"")</f>
        <v>Corstorphine AC</v>
      </c>
      <c r="M160" s="157">
        <v>1.7870370370370368E-3</v>
      </c>
      <c r="N160" s="25">
        <v>10</v>
      </c>
    </row>
    <row r="161" spans="2:14" x14ac:dyDescent="0.25">
      <c r="B161" s="21">
        <v>3</v>
      </c>
      <c r="C161" s="22">
        <v>19</v>
      </c>
      <c r="D161" s="23" t="s">
        <v>233</v>
      </c>
      <c r="E161" s="24" t="str">
        <f>IF(C161&gt;0,VLOOKUP(C161,Lookup!$A$20:$B$35,2,0),"")</f>
        <v>Kilmarnock Harriers</v>
      </c>
      <c r="F161" s="157">
        <v>1.5381944444444445E-3</v>
      </c>
      <c r="G161" s="25">
        <v>12</v>
      </c>
      <c r="I161" s="21">
        <v>3</v>
      </c>
      <c r="J161" s="22"/>
      <c r="K161" s="23"/>
      <c r="L161" s="24" t="str">
        <f>IF(J161&gt;0,VLOOKUP(J161,Lookup!$A$20:$B$35,2,0),"")</f>
        <v/>
      </c>
      <c r="M161" s="157"/>
      <c r="N161" s="25">
        <v>8</v>
      </c>
    </row>
    <row r="162" spans="2:14" x14ac:dyDescent="0.25">
      <c r="B162" s="21">
        <v>4</v>
      </c>
      <c r="C162" s="22">
        <v>17</v>
      </c>
      <c r="D162" s="23" t="s">
        <v>273</v>
      </c>
      <c r="E162" s="24" t="str">
        <f>IF(C162&gt;0,VLOOKUP(C162,Lookup!$A$20:$B$35,2,0),"")</f>
        <v>Whitemoss AC</v>
      </c>
      <c r="F162" s="157">
        <v>1.5810185185185187E-3</v>
      </c>
      <c r="G162" s="25">
        <v>10</v>
      </c>
      <c r="I162" s="21">
        <v>4</v>
      </c>
      <c r="J162" s="22"/>
      <c r="K162" s="23"/>
      <c r="L162" s="24" t="str">
        <f>IF(J162&gt;0,VLOOKUP(J162,Lookup!$A$20:$B$35,2,0),"")</f>
        <v/>
      </c>
      <c r="M162" s="157"/>
      <c r="N162" s="25">
        <v>6</v>
      </c>
    </row>
    <row r="163" spans="2:14" x14ac:dyDescent="0.25">
      <c r="B163" s="21">
        <v>5</v>
      </c>
      <c r="C163" s="22">
        <v>25</v>
      </c>
      <c r="D163" s="23" t="s">
        <v>137</v>
      </c>
      <c r="E163" s="24" t="str">
        <f>IF(C163&gt;0,VLOOKUP(C163,Lookup!$A$20:$B$35,2,0),"")</f>
        <v>Corstorphine AC</v>
      </c>
      <c r="F163" s="157">
        <v>1.6261574074074075E-3</v>
      </c>
      <c r="G163" s="25">
        <v>8</v>
      </c>
      <c r="I163" s="21">
        <v>5</v>
      </c>
      <c r="J163" s="22"/>
      <c r="K163" s="23"/>
      <c r="L163" s="24" t="str">
        <f>IF(J163&gt;0,VLOOKUP(J163,Lookup!$A$20:$B$35,2,0),"")</f>
        <v/>
      </c>
      <c r="M163" s="157"/>
      <c r="N163" s="25">
        <v>4</v>
      </c>
    </row>
    <row r="164" spans="2:14" x14ac:dyDescent="0.25">
      <c r="B164" s="21">
        <v>6</v>
      </c>
      <c r="C164" s="22"/>
      <c r="D164" s="23"/>
      <c r="E164" s="24" t="str">
        <f>IF(C164&gt;0,VLOOKUP(C164,Lookup!$A$20:$B$35,2,0),"")</f>
        <v/>
      </c>
      <c r="F164" s="157"/>
      <c r="G164" s="25">
        <v>6</v>
      </c>
      <c r="I164" s="21">
        <v>6</v>
      </c>
      <c r="J164" s="22"/>
      <c r="K164" s="23"/>
      <c r="L164" s="24" t="str">
        <f>IF(J164&gt;0,VLOOKUP(J164,Lookup!$A$20:$B$35,2,0),"")</f>
        <v/>
      </c>
      <c r="M164" s="157"/>
      <c r="N164" s="25">
        <v>3</v>
      </c>
    </row>
    <row r="165" spans="2:14" x14ac:dyDescent="0.25">
      <c r="B165" s="21">
        <v>7</v>
      </c>
      <c r="C165" s="22"/>
      <c r="D165" s="23"/>
      <c r="E165" s="24" t="str">
        <f>IF(C165&gt;0,VLOOKUP(C165,Lookup!$A$20:$B$35,2,0),"")</f>
        <v/>
      </c>
      <c r="F165" s="157"/>
      <c r="G165" s="25">
        <v>4</v>
      </c>
      <c r="I165" s="21">
        <v>7</v>
      </c>
      <c r="J165" s="22"/>
      <c r="K165" s="23"/>
      <c r="L165" s="24" t="str">
        <f>IF(J165&gt;0,VLOOKUP(J165,Lookup!$A$20:$B$35,2,0),"")</f>
        <v/>
      </c>
      <c r="M165" s="157"/>
      <c r="N165" s="25">
        <v>2</v>
      </c>
    </row>
    <row r="166" spans="2:14" x14ac:dyDescent="0.25">
      <c r="B166" s="27">
        <v>8</v>
      </c>
      <c r="C166" s="28"/>
      <c r="D166" s="29"/>
      <c r="E166" s="30" t="str">
        <f>IF(C166&gt;0,VLOOKUP(C166,Lookup!$A$20:$B$35,2,0),"")</f>
        <v/>
      </c>
      <c r="F166" s="158"/>
      <c r="G166" s="31">
        <v>2</v>
      </c>
      <c r="I166" s="27">
        <v>8</v>
      </c>
      <c r="J166" s="28"/>
      <c r="K166" s="29"/>
      <c r="L166" s="30" t="str">
        <f>IF(J166&gt;0,VLOOKUP(J166,Lookup!$A$20:$B$35,2,0),"")</f>
        <v/>
      </c>
      <c r="M166" s="158"/>
      <c r="N166" s="31">
        <v>1</v>
      </c>
    </row>
    <row r="168" spans="2:14" x14ac:dyDescent="0.25">
      <c r="B168" s="11" t="str">
        <f ca="1">INDIRECT("Lookup!B69")</f>
        <v>800M Masters Men A</v>
      </c>
      <c r="C168" s="12"/>
      <c r="D168" s="13"/>
      <c r="E168" s="13"/>
      <c r="F168" s="13"/>
      <c r="G168" s="15"/>
      <c r="I168" s="11" t="str">
        <f ca="1">INDIRECT("Lookup!B70")</f>
        <v>800M Masters Men B</v>
      </c>
      <c r="J168" s="12"/>
      <c r="K168" s="13"/>
      <c r="L168" s="13"/>
      <c r="M168" s="13"/>
      <c r="N168" s="15"/>
    </row>
    <row r="169" spans="2:14" x14ac:dyDescent="0.25">
      <c r="B169" s="16" t="s">
        <v>129</v>
      </c>
      <c r="C169" s="17" t="s">
        <v>130</v>
      </c>
      <c r="D169" s="18" t="s">
        <v>131</v>
      </c>
      <c r="E169" s="18" t="s">
        <v>132</v>
      </c>
      <c r="F169" s="17" t="s">
        <v>133</v>
      </c>
      <c r="G169" s="19" t="s">
        <v>127</v>
      </c>
      <c r="I169" s="16" t="s">
        <v>129</v>
      </c>
      <c r="J169" s="17" t="s">
        <v>130</v>
      </c>
      <c r="K169" s="18" t="s">
        <v>131</v>
      </c>
      <c r="L169" s="18" t="s">
        <v>132</v>
      </c>
      <c r="M169" s="17" t="s">
        <v>133</v>
      </c>
      <c r="N169" s="19" t="s">
        <v>127</v>
      </c>
    </row>
    <row r="170" spans="2:14" x14ac:dyDescent="0.25">
      <c r="B170" s="21">
        <v>1</v>
      </c>
      <c r="C170" s="22">
        <v>23</v>
      </c>
      <c r="D170" s="23" t="s">
        <v>234</v>
      </c>
      <c r="E170" s="24" t="str">
        <f>IF(C170&gt;0,VLOOKUP(C170,Lookup!$A$20:$B$35,2,0),"")</f>
        <v>Falkirk Victoria Harriers</v>
      </c>
      <c r="F170" s="157">
        <v>1.6134259259259259E-3</v>
      </c>
      <c r="G170" s="25">
        <v>16</v>
      </c>
      <c r="I170" s="21">
        <v>1</v>
      </c>
      <c r="J170" s="22">
        <v>24</v>
      </c>
      <c r="K170" s="23" t="s">
        <v>422</v>
      </c>
      <c r="L170" s="24" t="str">
        <f>IF(J170&gt;0,VLOOKUP(J170,Lookup!$A$20:$B$35,2,0),"")</f>
        <v>Falkirk Victoria Harriers</v>
      </c>
      <c r="M170" s="157">
        <v>1.9027777777777778E-3</v>
      </c>
      <c r="N170" s="25">
        <v>12</v>
      </c>
    </row>
    <row r="171" spans="2:14" x14ac:dyDescent="0.25">
      <c r="B171" s="21">
        <v>2</v>
      </c>
      <c r="C171" s="22">
        <v>20</v>
      </c>
      <c r="D171" s="23" t="s">
        <v>204</v>
      </c>
      <c r="E171" s="24" t="str">
        <f>IF(C171&gt;0,VLOOKUP(C171,Lookup!$A$20:$B$35,2,0),"")</f>
        <v>Kilmarnock Harriers</v>
      </c>
      <c r="F171" s="157">
        <v>1.6979166666666664E-3</v>
      </c>
      <c r="G171" s="25">
        <v>14</v>
      </c>
      <c r="I171" s="21">
        <v>2</v>
      </c>
      <c r="J171" s="22"/>
      <c r="K171" s="23"/>
      <c r="L171" s="24" t="str">
        <f>IF(J171&gt;0,VLOOKUP(J171,Lookup!$A$20:$B$35,2,0),"")</f>
        <v/>
      </c>
      <c r="M171" s="157"/>
      <c r="N171" s="25">
        <v>10</v>
      </c>
    </row>
    <row r="172" spans="2:14" x14ac:dyDescent="0.25">
      <c r="B172" s="21">
        <v>3</v>
      </c>
      <c r="C172" s="22">
        <v>25</v>
      </c>
      <c r="D172" s="23" t="s">
        <v>207</v>
      </c>
      <c r="E172" s="24" t="str">
        <f>IF(C172&gt;0,VLOOKUP(C172,Lookup!$A$20:$B$35,2,0),"")</f>
        <v>Corstorphine AC</v>
      </c>
      <c r="F172" s="157">
        <v>1.8078703703703705E-3</v>
      </c>
      <c r="G172" s="25">
        <v>12</v>
      </c>
      <c r="I172" s="21">
        <v>3</v>
      </c>
      <c r="J172" s="22"/>
      <c r="K172" s="23"/>
      <c r="L172" s="24" t="str">
        <f>IF(J172&gt;0,VLOOKUP(J172,Lookup!$A$20:$B$35,2,0),"")</f>
        <v/>
      </c>
      <c r="M172" s="157"/>
      <c r="N172" s="25">
        <v>8</v>
      </c>
    </row>
    <row r="173" spans="2:14" x14ac:dyDescent="0.25">
      <c r="B173" s="21">
        <v>4</v>
      </c>
      <c r="C173" s="22">
        <v>27</v>
      </c>
      <c r="D173" s="23" t="s">
        <v>201</v>
      </c>
      <c r="E173" s="24" t="str">
        <f>IF(C173&gt;0,VLOOKUP(C173,Lookup!$A$20:$B$35,2,0),"")</f>
        <v>Lasswade AC</v>
      </c>
      <c r="F173" s="157">
        <v>1.8090277777777777E-3</v>
      </c>
      <c r="G173" s="25">
        <v>10</v>
      </c>
      <c r="I173" s="21">
        <v>4</v>
      </c>
      <c r="J173" s="22"/>
      <c r="K173" s="23"/>
      <c r="L173" s="24" t="str">
        <f>IF(J173&gt;0,VLOOKUP(J173,Lookup!$A$20:$B$35,2,0),"")</f>
        <v/>
      </c>
      <c r="M173" s="157"/>
      <c r="N173" s="25">
        <v>6</v>
      </c>
    </row>
    <row r="174" spans="2:14" x14ac:dyDescent="0.25">
      <c r="B174" s="21">
        <v>5</v>
      </c>
      <c r="C174" s="22">
        <v>17</v>
      </c>
      <c r="D174" s="23" t="s">
        <v>200</v>
      </c>
      <c r="E174" s="24" t="str">
        <f>IF(C174&gt;0,VLOOKUP(C174,Lookup!$A$20:$B$35,2,0),"")</f>
        <v>Whitemoss AC</v>
      </c>
      <c r="F174" s="157">
        <v>1.9097222222222222E-3</v>
      </c>
      <c r="G174" s="25">
        <v>8</v>
      </c>
      <c r="I174" s="21">
        <v>5</v>
      </c>
      <c r="J174" s="22"/>
      <c r="K174" s="23"/>
      <c r="L174" s="24" t="str">
        <f>IF(J174&gt;0,VLOOKUP(J174,Lookup!$A$20:$B$35,2,0),"")</f>
        <v/>
      </c>
      <c r="M174" s="157"/>
      <c r="N174" s="25">
        <v>4</v>
      </c>
    </row>
    <row r="175" spans="2:14" x14ac:dyDescent="0.25">
      <c r="B175" s="21">
        <v>6</v>
      </c>
      <c r="C175" s="22">
        <v>29</v>
      </c>
      <c r="D175" s="23" t="s">
        <v>235</v>
      </c>
      <c r="E175" s="24" t="str">
        <f>IF(C175&gt;0,VLOOKUP(C175,Lookup!$A$20:$B$35,2,0),"")</f>
        <v>Kirkitilloch Olympians</v>
      </c>
      <c r="F175" s="157">
        <v>2.1678240740740742E-3</v>
      </c>
      <c r="G175" s="25">
        <v>6</v>
      </c>
      <c r="I175" s="21">
        <v>6</v>
      </c>
      <c r="J175" s="22"/>
      <c r="K175" s="23"/>
      <c r="L175" s="24" t="str">
        <f>IF(J175&gt;0,VLOOKUP(J175,Lookup!$A$20:$B$35,2,0),"")</f>
        <v/>
      </c>
      <c r="M175" s="157"/>
      <c r="N175" s="25">
        <v>3</v>
      </c>
    </row>
    <row r="176" spans="2:14" x14ac:dyDescent="0.25">
      <c r="B176" s="21">
        <v>7</v>
      </c>
      <c r="C176" s="22">
        <v>21</v>
      </c>
      <c r="D176" s="23" t="s">
        <v>236</v>
      </c>
      <c r="E176" s="24" t="str">
        <f>IF(C176&gt;0,VLOOKUP(C176,Lookup!$A$20:$B$35,2,0),"")</f>
        <v>Dunfermline T&amp;FC</v>
      </c>
      <c r="F176" s="157">
        <v>2.483796296296296E-3</v>
      </c>
      <c r="G176" s="25">
        <v>4</v>
      </c>
      <c r="I176" s="21">
        <v>7</v>
      </c>
      <c r="J176" s="22"/>
      <c r="K176" s="23"/>
      <c r="L176" s="24" t="str">
        <f>IF(J176&gt;0,VLOOKUP(J176,Lookup!$A$20:$B$35,2,0),"")</f>
        <v/>
      </c>
      <c r="M176" s="157"/>
      <c r="N176" s="25">
        <v>2</v>
      </c>
    </row>
    <row r="177" spans="2:14" x14ac:dyDescent="0.25">
      <c r="B177" s="27">
        <v>8</v>
      </c>
      <c r="C177" s="28"/>
      <c r="D177" s="29"/>
      <c r="E177" s="30" t="str">
        <f>IF(C177&gt;0,VLOOKUP(C177,Lookup!$A$20:$B$35,2,0),"")</f>
        <v/>
      </c>
      <c r="F177" s="158"/>
      <c r="G177" s="31">
        <v>2</v>
      </c>
      <c r="I177" s="27">
        <v>8</v>
      </c>
      <c r="J177" s="28"/>
      <c r="K177" s="29"/>
      <c r="L177" s="30" t="str">
        <f>IF(J177&gt;0,VLOOKUP(J177,Lookup!$A$20:$B$35,2,0),"")</f>
        <v/>
      </c>
      <c r="M177" s="158"/>
      <c r="N177" s="31">
        <v>1</v>
      </c>
    </row>
    <row r="179" spans="2:14" x14ac:dyDescent="0.25">
      <c r="B179" s="11" t="str">
        <f ca="1">INDIRECT("Lookup!B71")</f>
        <v>4 X 100M Under 11 Boys</v>
      </c>
      <c r="C179" s="12"/>
      <c r="D179" s="13"/>
      <c r="E179" s="13"/>
      <c r="F179" s="13"/>
      <c r="G179" s="15"/>
      <c r="I179" s="11" t="str">
        <f ca="1">INDIRECT("Lookup!B72")</f>
        <v>-</v>
      </c>
      <c r="J179" s="12"/>
      <c r="K179" s="13"/>
      <c r="L179" s="13"/>
      <c r="M179" s="13"/>
      <c r="N179" s="15"/>
    </row>
    <row r="180" spans="2:14" x14ac:dyDescent="0.25">
      <c r="B180" s="16" t="s">
        <v>129</v>
      </c>
      <c r="C180" s="17" t="s">
        <v>130</v>
      </c>
      <c r="D180" s="18" t="s">
        <v>131</v>
      </c>
      <c r="E180" s="18" t="s">
        <v>132</v>
      </c>
      <c r="F180" s="17" t="s">
        <v>133</v>
      </c>
      <c r="G180" s="19" t="s">
        <v>127</v>
      </c>
      <c r="I180" s="16" t="s">
        <v>129</v>
      </c>
      <c r="J180" s="17" t="s">
        <v>130</v>
      </c>
      <c r="K180" s="18" t="s">
        <v>131</v>
      </c>
      <c r="L180" s="18" t="s">
        <v>132</v>
      </c>
      <c r="M180" s="17" t="s">
        <v>133</v>
      </c>
      <c r="N180" s="19" t="s">
        <v>127</v>
      </c>
    </row>
    <row r="181" spans="2:14" x14ac:dyDescent="0.25">
      <c r="B181" s="21">
        <v>1</v>
      </c>
      <c r="C181" s="22">
        <v>19</v>
      </c>
      <c r="D181" s="23"/>
      <c r="E181" s="24" t="str">
        <f>IF(C181&gt;0,VLOOKUP(C181,Lookup!$A$20:$B$35,2,0),"")</f>
        <v>Kilmarnock Harriers</v>
      </c>
      <c r="F181" s="153">
        <v>66.599999999999994</v>
      </c>
      <c r="G181" s="25">
        <v>16</v>
      </c>
      <c r="I181" s="21">
        <v>1</v>
      </c>
      <c r="J181" s="22"/>
      <c r="K181" s="23"/>
      <c r="L181" s="24" t="str">
        <f>IF(J181&gt;0,VLOOKUP(J181,Lookup!$A$20:$B$35,2,0),"")</f>
        <v/>
      </c>
      <c r="M181" s="22"/>
      <c r="N181" s="25">
        <v>12</v>
      </c>
    </row>
    <row r="182" spans="2:14" x14ac:dyDescent="0.25">
      <c r="B182" s="21">
        <v>2</v>
      </c>
      <c r="C182" s="22">
        <v>21</v>
      </c>
      <c r="D182" s="23"/>
      <c r="E182" s="24" t="str">
        <f>IF(C182&gt;0,VLOOKUP(C182,Lookup!$A$20:$B$35,2,0),"")</f>
        <v>Dunfermline T&amp;FC</v>
      </c>
      <c r="F182" s="153">
        <v>67.2</v>
      </c>
      <c r="G182" s="25">
        <v>14</v>
      </c>
      <c r="I182" s="21">
        <v>2</v>
      </c>
      <c r="J182" s="22"/>
      <c r="K182" s="23"/>
      <c r="L182" s="24" t="str">
        <f>IF(J182&gt;0,VLOOKUP(J182,Lookup!$A$20:$B$35,2,0),"")</f>
        <v/>
      </c>
      <c r="M182" s="22"/>
      <c r="N182" s="25">
        <v>10</v>
      </c>
    </row>
    <row r="183" spans="2:14" x14ac:dyDescent="0.25">
      <c r="B183" s="21">
        <v>3</v>
      </c>
      <c r="C183" s="22">
        <v>25</v>
      </c>
      <c r="D183" s="23"/>
      <c r="E183" s="24" t="str">
        <f>IF(C183&gt;0,VLOOKUP(C183,Lookup!$A$20:$B$35,2,0),"")</f>
        <v>Corstorphine AC</v>
      </c>
      <c r="F183" s="153">
        <v>67.7</v>
      </c>
      <c r="G183" s="25">
        <v>12</v>
      </c>
      <c r="I183" s="21">
        <v>3</v>
      </c>
      <c r="J183" s="22"/>
      <c r="K183" s="23"/>
      <c r="L183" s="24" t="str">
        <f>IF(J183&gt;0,VLOOKUP(J183,Lookup!$A$20:$B$35,2,0),"")</f>
        <v/>
      </c>
      <c r="M183" s="22"/>
      <c r="N183" s="25">
        <v>8</v>
      </c>
    </row>
    <row r="184" spans="2:14" x14ac:dyDescent="0.25">
      <c r="B184" s="21">
        <v>4</v>
      </c>
      <c r="C184" s="22">
        <v>17</v>
      </c>
      <c r="D184" s="23"/>
      <c r="E184" s="24" t="str">
        <f>IF(C184&gt;0,VLOOKUP(C184,Lookup!$A$20:$B$35,2,0),"")</f>
        <v>Whitemoss AC</v>
      </c>
      <c r="F184" s="153">
        <v>69.2</v>
      </c>
      <c r="G184" s="25">
        <v>10</v>
      </c>
      <c r="I184" s="21">
        <v>4</v>
      </c>
      <c r="J184" s="22"/>
      <c r="K184" s="23"/>
      <c r="L184" s="24" t="str">
        <f>IF(J184&gt;0,VLOOKUP(J184,Lookup!$A$20:$B$35,2,0),"")</f>
        <v/>
      </c>
      <c r="M184" s="22"/>
      <c r="N184" s="25">
        <v>6</v>
      </c>
    </row>
    <row r="185" spans="2:14" x14ac:dyDescent="0.25">
      <c r="B185" s="21">
        <v>5</v>
      </c>
      <c r="C185" s="22"/>
      <c r="D185" s="23"/>
      <c r="E185" s="24" t="str">
        <f>IF(C185&gt;0,VLOOKUP(C185,Lookup!$A$20:$B$35,2,0),"")</f>
        <v/>
      </c>
      <c r="F185" s="153"/>
      <c r="G185" s="25">
        <v>8</v>
      </c>
      <c r="I185" s="21">
        <v>5</v>
      </c>
      <c r="J185" s="22"/>
      <c r="K185" s="23"/>
      <c r="L185" s="24" t="str">
        <f>IF(J185&gt;0,VLOOKUP(J185,Lookup!$A$20:$B$35,2,0),"")</f>
        <v/>
      </c>
      <c r="M185" s="22"/>
      <c r="N185" s="25">
        <v>4</v>
      </c>
    </row>
    <row r="186" spans="2:14" x14ac:dyDescent="0.25">
      <c r="B186" s="21">
        <v>6</v>
      </c>
      <c r="C186" s="22"/>
      <c r="D186" s="23"/>
      <c r="E186" s="24" t="str">
        <f>IF(C186&gt;0,VLOOKUP(C186,Lookup!$A$20:$B$35,2,0),"")</f>
        <v/>
      </c>
      <c r="F186" s="153"/>
      <c r="G186" s="25">
        <v>6</v>
      </c>
      <c r="I186" s="21">
        <v>6</v>
      </c>
      <c r="J186" s="22"/>
      <c r="K186" s="23"/>
      <c r="L186" s="24" t="str">
        <f>IF(J186&gt;0,VLOOKUP(J186,Lookup!$A$20:$B$35,2,0),"")</f>
        <v/>
      </c>
      <c r="M186" s="22"/>
      <c r="N186" s="25">
        <v>3</v>
      </c>
    </row>
    <row r="187" spans="2:14" x14ac:dyDescent="0.25">
      <c r="B187" s="21">
        <v>7</v>
      </c>
      <c r="C187" s="22"/>
      <c r="D187" s="23"/>
      <c r="E187" s="24" t="str">
        <f>IF(C187&gt;0,VLOOKUP(C187,Lookup!$A$20:$B$35,2,0),"")</f>
        <v/>
      </c>
      <c r="F187" s="153"/>
      <c r="G187" s="25">
        <v>4</v>
      </c>
      <c r="I187" s="21">
        <v>7</v>
      </c>
      <c r="J187" s="22"/>
      <c r="K187" s="23"/>
      <c r="L187" s="24" t="str">
        <f>IF(J187&gt;0,VLOOKUP(J187,Lookup!$A$20:$B$35,2,0),"")</f>
        <v/>
      </c>
      <c r="M187" s="22"/>
      <c r="N187" s="25">
        <v>2</v>
      </c>
    </row>
    <row r="188" spans="2:14" x14ac:dyDescent="0.25">
      <c r="B188" s="27">
        <v>8</v>
      </c>
      <c r="C188" s="28"/>
      <c r="D188" s="29"/>
      <c r="E188" s="30" t="str">
        <f>IF(C188&gt;0,VLOOKUP(C188,Lookup!$A$20:$B$35,2,0),"")</f>
        <v/>
      </c>
      <c r="F188" s="154"/>
      <c r="G188" s="31">
        <v>2</v>
      </c>
      <c r="I188" s="27">
        <v>8</v>
      </c>
      <c r="J188" s="28"/>
      <c r="K188" s="29"/>
      <c r="L188" s="30" t="str">
        <f>IF(J188&gt;0,VLOOKUP(J188,Lookup!$A$20:$B$35,2,0),"")</f>
        <v/>
      </c>
      <c r="M188" s="28"/>
      <c r="N188" s="31">
        <v>1</v>
      </c>
    </row>
    <row r="190" spans="2:14" x14ac:dyDescent="0.25">
      <c r="B190" s="11" t="str">
        <f ca="1">INDIRECT("Lookup!B73")</f>
        <v>4 X 100M Under 13 Boys</v>
      </c>
      <c r="C190" s="12"/>
      <c r="D190" s="13"/>
      <c r="E190" s="13"/>
      <c r="F190" s="13"/>
      <c r="G190" s="15"/>
      <c r="I190" s="11" t="str">
        <f ca="1">INDIRECT("Lookup!B74")</f>
        <v>-</v>
      </c>
      <c r="J190" s="12"/>
      <c r="K190" s="13"/>
      <c r="L190" s="13"/>
      <c r="M190" s="13"/>
      <c r="N190" s="15"/>
    </row>
    <row r="191" spans="2:14" x14ac:dyDescent="0.25">
      <c r="B191" s="16" t="s">
        <v>129</v>
      </c>
      <c r="C191" s="17" t="s">
        <v>130</v>
      </c>
      <c r="D191" s="18" t="s">
        <v>131</v>
      </c>
      <c r="E191" s="18" t="s">
        <v>132</v>
      </c>
      <c r="F191" s="17" t="s">
        <v>133</v>
      </c>
      <c r="G191" s="19" t="s">
        <v>127</v>
      </c>
      <c r="I191" s="16" t="s">
        <v>129</v>
      </c>
      <c r="J191" s="17" t="s">
        <v>130</v>
      </c>
      <c r="K191" s="18" t="s">
        <v>131</v>
      </c>
      <c r="L191" s="18" t="s">
        <v>132</v>
      </c>
      <c r="M191" s="17" t="s">
        <v>133</v>
      </c>
      <c r="N191" s="19" t="s">
        <v>127</v>
      </c>
    </row>
    <row r="192" spans="2:14" x14ac:dyDescent="0.25">
      <c r="B192" s="21">
        <v>1</v>
      </c>
      <c r="C192" s="22">
        <v>21</v>
      </c>
      <c r="D192" s="23"/>
      <c r="E192" s="24" t="str">
        <f>IF(C192&gt;0,VLOOKUP(C192,Lookup!$A$20:$B$35,2,0),"")</f>
        <v>Dunfermline T&amp;FC</v>
      </c>
      <c r="F192" s="153">
        <v>56.7</v>
      </c>
      <c r="G192" s="25">
        <v>16</v>
      </c>
      <c r="I192" s="21">
        <v>1</v>
      </c>
      <c r="J192" s="22"/>
      <c r="K192" s="23"/>
      <c r="L192" s="24" t="str">
        <f>IF(J192&gt;0,VLOOKUP(J192,Lookup!$A$20:$B$35,2,0),"")</f>
        <v/>
      </c>
      <c r="M192" s="22"/>
      <c r="N192" s="25">
        <v>12</v>
      </c>
    </row>
    <row r="193" spans="2:14" x14ac:dyDescent="0.25">
      <c r="B193" s="21">
        <v>2</v>
      </c>
      <c r="C193" s="22">
        <v>23</v>
      </c>
      <c r="D193" s="23"/>
      <c r="E193" s="24" t="str">
        <f>IF(C193&gt;0,VLOOKUP(C193,Lookup!$A$20:$B$35,2,0),"")</f>
        <v>Falkirk Victoria Harriers</v>
      </c>
      <c r="F193" s="153">
        <v>58</v>
      </c>
      <c r="G193" s="25">
        <v>14</v>
      </c>
      <c r="I193" s="21">
        <v>2</v>
      </c>
      <c r="J193" s="22"/>
      <c r="K193" s="23"/>
      <c r="L193" s="24" t="str">
        <f>IF(J193&gt;0,VLOOKUP(J193,Lookup!$A$20:$B$35,2,0),"")</f>
        <v/>
      </c>
      <c r="M193" s="22"/>
      <c r="N193" s="25">
        <v>10</v>
      </c>
    </row>
    <row r="194" spans="2:14" x14ac:dyDescent="0.25">
      <c r="B194" s="21">
        <v>3</v>
      </c>
      <c r="C194" s="22">
        <v>25</v>
      </c>
      <c r="D194" s="23"/>
      <c r="E194" s="24" t="str">
        <f>IF(C194&gt;0,VLOOKUP(C194,Lookup!$A$20:$B$35,2,0),"")</f>
        <v>Corstorphine AC</v>
      </c>
      <c r="F194" s="153">
        <v>61</v>
      </c>
      <c r="G194" s="25">
        <v>12</v>
      </c>
      <c r="I194" s="21">
        <v>3</v>
      </c>
      <c r="J194" s="22"/>
      <c r="K194" s="23"/>
      <c r="L194" s="24" t="str">
        <f>IF(J194&gt;0,VLOOKUP(J194,Lookup!$A$20:$B$35,2,0),"")</f>
        <v/>
      </c>
      <c r="M194" s="22"/>
      <c r="N194" s="25">
        <v>8</v>
      </c>
    </row>
    <row r="195" spans="2:14" x14ac:dyDescent="0.25">
      <c r="B195" s="21">
        <v>4</v>
      </c>
      <c r="C195" s="22">
        <v>19</v>
      </c>
      <c r="D195" s="23"/>
      <c r="E195" s="24" t="str">
        <f>IF(C195&gt;0,VLOOKUP(C195,Lookup!$A$20:$B$35,2,0),"")</f>
        <v>Kilmarnock Harriers</v>
      </c>
      <c r="F195" s="153">
        <v>62.1</v>
      </c>
      <c r="G195" s="25">
        <v>10</v>
      </c>
      <c r="I195" s="21">
        <v>4</v>
      </c>
      <c r="J195" s="22"/>
      <c r="K195" s="23"/>
      <c r="L195" s="24" t="str">
        <f>IF(J195&gt;0,VLOOKUP(J195,Lookup!$A$20:$B$35,2,0),"")</f>
        <v/>
      </c>
      <c r="M195" s="22"/>
      <c r="N195" s="25">
        <v>6</v>
      </c>
    </row>
    <row r="196" spans="2:14" x14ac:dyDescent="0.25">
      <c r="B196" s="21">
        <v>5</v>
      </c>
      <c r="C196" s="22">
        <v>17</v>
      </c>
      <c r="D196" s="23"/>
      <c r="E196" s="24" t="str">
        <f>IF(C196&gt;0,VLOOKUP(C196,Lookup!$A$20:$B$35,2,0),"")</f>
        <v>Whitemoss AC</v>
      </c>
      <c r="F196" s="153">
        <v>62.6</v>
      </c>
      <c r="G196" s="25">
        <v>8</v>
      </c>
      <c r="I196" s="21">
        <v>5</v>
      </c>
      <c r="J196" s="22"/>
      <c r="K196" s="23"/>
      <c r="L196" s="24" t="str">
        <f>IF(J196&gt;0,VLOOKUP(J196,Lookup!$A$20:$B$35,2,0),"")</f>
        <v/>
      </c>
      <c r="M196" s="22"/>
      <c r="N196" s="25">
        <v>4</v>
      </c>
    </row>
    <row r="197" spans="2:14" x14ac:dyDescent="0.25">
      <c r="B197" s="21">
        <v>6</v>
      </c>
      <c r="C197" s="22"/>
      <c r="D197" s="23"/>
      <c r="E197" s="24" t="str">
        <f>IF(C197&gt;0,VLOOKUP(C197,Lookup!$A$20:$B$35,2,0),"")</f>
        <v/>
      </c>
      <c r="F197" s="153"/>
      <c r="G197" s="25">
        <v>6</v>
      </c>
      <c r="I197" s="21">
        <v>6</v>
      </c>
      <c r="J197" s="22"/>
      <c r="K197" s="23"/>
      <c r="L197" s="24" t="str">
        <f>IF(J197&gt;0,VLOOKUP(J197,Lookup!$A$20:$B$35,2,0),"")</f>
        <v/>
      </c>
      <c r="M197" s="22"/>
      <c r="N197" s="25">
        <v>3</v>
      </c>
    </row>
    <row r="198" spans="2:14" x14ac:dyDescent="0.25">
      <c r="B198" s="21">
        <v>7</v>
      </c>
      <c r="C198" s="22"/>
      <c r="D198" s="23"/>
      <c r="E198" s="24" t="str">
        <f>IF(C198&gt;0,VLOOKUP(C198,Lookup!$A$20:$B$35,2,0),"")</f>
        <v/>
      </c>
      <c r="F198" s="153"/>
      <c r="G198" s="25">
        <v>4</v>
      </c>
      <c r="I198" s="21">
        <v>7</v>
      </c>
      <c r="J198" s="22"/>
      <c r="K198" s="23"/>
      <c r="L198" s="24" t="str">
        <f>IF(J198&gt;0,VLOOKUP(J198,Lookup!$A$20:$B$35,2,0),"")</f>
        <v/>
      </c>
      <c r="M198" s="22"/>
      <c r="N198" s="25">
        <v>2</v>
      </c>
    </row>
    <row r="199" spans="2:14" x14ac:dyDescent="0.25">
      <c r="B199" s="27">
        <v>8</v>
      </c>
      <c r="C199" s="28"/>
      <c r="D199" s="29"/>
      <c r="E199" s="30" t="str">
        <f>IF(C199&gt;0,VLOOKUP(C199,Lookup!$A$20:$B$35,2,0),"")</f>
        <v/>
      </c>
      <c r="F199" s="154"/>
      <c r="G199" s="31">
        <v>2</v>
      </c>
      <c r="I199" s="27">
        <v>8</v>
      </c>
      <c r="J199" s="28"/>
      <c r="K199" s="29"/>
      <c r="L199" s="30" t="str">
        <f>IF(J199&gt;0,VLOOKUP(J199,Lookup!$A$20:$B$35,2,0),"")</f>
        <v/>
      </c>
      <c r="M199" s="28"/>
      <c r="N199" s="31">
        <v>1</v>
      </c>
    </row>
    <row r="201" spans="2:14" x14ac:dyDescent="0.25">
      <c r="B201" s="11" t="str">
        <f ca="1">INDIRECT("Lookup!B75")</f>
        <v>4 X 100M Under 15 Boys</v>
      </c>
      <c r="C201" s="12"/>
      <c r="D201" s="13"/>
      <c r="E201" s="13"/>
      <c r="F201" s="13"/>
      <c r="G201" s="15"/>
      <c r="I201" s="11" t="str">
        <f ca="1">INDIRECT("Lookup!B76")</f>
        <v>-</v>
      </c>
      <c r="J201" s="12"/>
      <c r="K201" s="13"/>
      <c r="L201" s="13"/>
      <c r="M201" s="13"/>
      <c r="N201" s="15"/>
    </row>
    <row r="202" spans="2:14" x14ac:dyDescent="0.25">
      <c r="B202" s="16" t="s">
        <v>129</v>
      </c>
      <c r="C202" s="17" t="s">
        <v>130</v>
      </c>
      <c r="D202" s="18" t="s">
        <v>131</v>
      </c>
      <c r="E202" s="18" t="s">
        <v>132</v>
      </c>
      <c r="F202" s="17" t="s">
        <v>133</v>
      </c>
      <c r="G202" s="19" t="s">
        <v>127</v>
      </c>
      <c r="I202" s="16" t="s">
        <v>129</v>
      </c>
      <c r="J202" s="17" t="s">
        <v>130</v>
      </c>
      <c r="K202" s="18" t="s">
        <v>131</v>
      </c>
      <c r="L202" s="18" t="s">
        <v>132</v>
      </c>
      <c r="M202" s="17" t="s">
        <v>133</v>
      </c>
      <c r="N202" s="19" t="s">
        <v>127</v>
      </c>
    </row>
    <row r="203" spans="2:14" x14ac:dyDescent="0.25">
      <c r="B203" s="21">
        <v>1</v>
      </c>
      <c r="C203" s="22">
        <v>17</v>
      </c>
      <c r="D203" s="23"/>
      <c r="E203" s="24" t="str">
        <f>IF(C203&gt;0,VLOOKUP(C203,Lookup!$A$20:$B$35,2,0),"")</f>
        <v>Whitemoss AC</v>
      </c>
      <c r="F203" s="153">
        <v>54.6</v>
      </c>
      <c r="G203" s="25">
        <v>16</v>
      </c>
      <c r="I203" s="21">
        <v>1</v>
      </c>
      <c r="J203" s="22"/>
      <c r="K203" s="23"/>
      <c r="L203" s="24" t="str">
        <f>IF(J203&gt;0,VLOOKUP(J203,Lookup!$A$20:$B$35,2,0),"")</f>
        <v/>
      </c>
      <c r="M203" s="22"/>
      <c r="N203" s="25">
        <v>12</v>
      </c>
    </row>
    <row r="204" spans="2:14" x14ac:dyDescent="0.25">
      <c r="B204" s="21">
        <v>2</v>
      </c>
      <c r="C204" s="22">
        <v>23</v>
      </c>
      <c r="D204" s="23"/>
      <c r="E204" s="24" t="str">
        <f>IF(C204&gt;0,VLOOKUP(C204,Lookup!$A$20:$B$35,2,0),"")</f>
        <v>Falkirk Victoria Harriers</v>
      </c>
      <c r="F204" s="153">
        <v>54.8</v>
      </c>
      <c r="G204" s="25">
        <v>14</v>
      </c>
      <c r="I204" s="21">
        <v>2</v>
      </c>
      <c r="J204" s="22"/>
      <c r="K204" s="23"/>
      <c r="L204" s="24" t="str">
        <f>IF(J204&gt;0,VLOOKUP(J204,Lookup!$A$20:$B$35,2,0),"")</f>
        <v/>
      </c>
      <c r="M204" s="22"/>
      <c r="N204" s="25">
        <v>10</v>
      </c>
    </row>
    <row r="205" spans="2:14" x14ac:dyDescent="0.25">
      <c r="B205" s="21">
        <v>3</v>
      </c>
      <c r="C205" s="22">
        <v>25</v>
      </c>
      <c r="D205" s="23"/>
      <c r="E205" s="24" t="str">
        <f>IF(C205&gt;0,VLOOKUP(C205,Lookup!$A$20:$B$35,2,0),"")</f>
        <v>Corstorphine AC</v>
      </c>
      <c r="F205" s="153">
        <v>57.7</v>
      </c>
      <c r="G205" s="25">
        <v>12</v>
      </c>
      <c r="I205" s="21">
        <v>3</v>
      </c>
      <c r="J205" s="22"/>
      <c r="K205" s="23"/>
      <c r="L205" s="24" t="str">
        <f>IF(J205&gt;0,VLOOKUP(J205,Lookup!$A$20:$B$35,2,0),"")</f>
        <v/>
      </c>
      <c r="M205" s="22"/>
      <c r="N205" s="25">
        <v>8</v>
      </c>
    </row>
    <row r="206" spans="2:14" x14ac:dyDescent="0.25">
      <c r="B206" s="21">
        <v>4</v>
      </c>
      <c r="C206" s="22"/>
      <c r="D206" s="23"/>
      <c r="E206" s="24" t="str">
        <f>IF(C206&gt;0,VLOOKUP(C206,Lookup!$A$20:$B$35,2,0),"")</f>
        <v/>
      </c>
      <c r="F206" s="153"/>
      <c r="G206" s="25">
        <v>10</v>
      </c>
      <c r="I206" s="21">
        <v>4</v>
      </c>
      <c r="J206" s="22"/>
      <c r="K206" s="23"/>
      <c r="L206" s="24" t="str">
        <f>IF(J206&gt;0,VLOOKUP(J206,Lookup!$A$20:$B$35,2,0),"")</f>
        <v/>
      </c>
      <c r="M206" s="22"/>
      <c r="N206" s="25">
        <v>6</v>
      </c>
    </row>
    <row r="207" spans="2:14" x14ac:dyDescent="0.25">
      <c r="B207" s="21">
        <v>5</v>
      </c>
      <c r="C207" s="22"/>
      <c r="D207" s="23"/>
      <c r="E207" s="24" t="str">
        <f>IF(C207&gt;0,VLOOKUP(C207,Lookup!$A$20:$B$35,2,0),"")</f>
        <v/>
      </c>
      <c r="F207" s="153"/>
      <c r="G207" s="25">
        <v>8</v>
      </c>
      <c r="I207" s="21">
        <v>5</v>
      </c>
      <c r="J207" s="22"/>
      <c r="K207" s="23"/>
      <c r="L207" s="24" t="str">
        <f>IF(J207&gt;0,VLOOKUP(J207,Lookup!$A$20:$B$35,2,0),"")</f>
        <v/>
      </c>
      <c r="M207" s="22"/>
      <c r="N207" s="25">
        <v>4</v>
      </c>
    </row>
    <row r="208" spans="2:14" x14ac:dyDescent="0.25">
      <c r="B208" s="21">
        <v>6</v>
      </c>
      <c r="C208" s="22"/>
      <c r="D208" s="23"/>
      <c r="E208" s="24" t="str">
        <f>IF(C208&gt;0,VLOOKUP(C208,Lookup!$A$20:$B$35,2,0),"")</f>
        <v/>
      </c>
      <c r="F208" s="153"/>
      <c r="G208" s="25">
        <v>6</v>
      </c>
      <c r="I208" s="21">
        <v>6</v>
      </c>
      <c r="J208" s="22"/>
      <c r="K208" s="23"/>
      <c r="L208" s="24" t="str">
        <f>IF(J208&gt;0,VLOOKUP(J208,Lookup!$A$20:$B$35,2,0),"")</f>
        <v/>
      </c>
      <c r="M208" s="22"/>
      <c r="N208" s="25">
        <v>3</v>
      </c>
    </row>
    <row r="209" spans="2:14" x14ac:dyDescent="0.25">
      <c r="B209" s="21">
        <v>7</v>
      </c>
      <c r="C209" s="22"/>
      <c r="D209" s="23"/>
      <c r="E209" s="24" t="str">
        <f>IF(C209&gt;0,VLOOKUP(C209,Lookup!$A$20:$B$35,2,0),"")</f>
        <v/>
      </c>
      <c r="F209" s="153"/>
      <c r="G209" s="25">
        <v>4</v>
      </c>
      <c r="I209" s="21">
        <v>7</v>
      </c>
      <c r="J209" s="22"/>
      <c r="K209" s="23"/>
      <c r="L209" s="24" t="str">
        <f>IF(J209&gt;0,VLOOKUP(J209,Lookup!$A$20:$B$35,2,0),"")</f>
        <v/>
      </c>
      <c r="M209" s="22"/>
      <c r="N209" s="25">
        <v>2</v>
      </c>
    </row>
    <row r="210" spans="2:14" x14ac:dyDescent="0.25">
      <c r="B210" s="27">
        <v>8</v>
      </c>
      <c r="C210" s="28"/>
      <c r="D210" s="29"/>
      <c r="E210" s="30" t="str">
        <f>IF(C210&gt;0,VLOOKUP(C210,Lookup!$A$20:$B$35,2,0),"")</f>
        <v/>
      </c>
      <c r="F210" s="154"/>
      <c r="G210" s="31">
        <v>2</v>
      </c>
      <c r="I210" s="27">
        <v>8</v>
      </c>
      <c r="J210" s="28"/>
      <c r="K210" s="29"/>
      <c r="L210" s="30" t="str">
        <f>IF(J210&gt;0,VLOOKUP(J210,Lookup!$A$20:$B$35,2,0),"")</f>
        <v/>
      </c>
      <c r="M210" s="28"/>
      <c r="N210" s="31">
        <v>1</v>
      </c>
    </row>
    <row r="212" spans="2:14" x14ac:dyDescent="0.25">
      <c r="B212" s="11" t="str">
        <f ca="1">INDIRECT("Lookup!B77")</f>
        <v>4 X 100M Under 17 Men</v>
      </c>
      <c r="C212" s="12"/>
      <c r="D212" s="13"/>
      <c r="E212" s="13"/>
      <c r="F212" s="13"/>
      <c r="G212" s="15"/>
      <c r="I212" s="11" t="str">
        <f ca="1">INDIRECT("Lookup!B78")</f>
        <v>-</v>
      </c>
      <c r="J212" s="12"/>
      <c r="K212" s="13"/>
      <c r="L212" s="13"/>
      <c r="M212" s="13"/>
      <c r="N212" s="15"/>
    </row>
    <row r="213" spans="2:14" x14ac:dyDescent="0.25">
      <c r="B213" s="16" t="s">
        <v>129</v>
      </c>
      <c r="C213" s="17" t="s">
        <v>130</v>
      </c>
      <c r="D213" s="18" t="s">
        <v>131</v>
      </c>
      <c r="E213" s="18" t="s">
        <v>132</v>
      </c>
      <c r="F213" s="17" t="s">
        <v>133</v>
      </c>
      <c r="G213" s="19" t="s">
        <v>127</v>
      </c>
      <c r="I213" s="16" t="s">
        <v>129</v>
      </c>
      <c r="J213" s="17" t="s">
        <v>130</v>
      </c>
      <c r="K213" s="18" t="s">
        <v>131</v>
      </c>
      <c r="L213" s="18" t="s">
        <v>132</v>
      </c>
      <c r="M213" s="17" t="s">
        <v>133</v>
      </c>
      <c r="N213" s="19" t="s">
        <v>127</v>
      </c>
    </row>
    <row r="214" spans="2:14" x14ac:dyDescent="0.25">
      <c r="B214" s="21">
        <v>1</v>
      </c>
      <c r="C214" s="22">
        <v>23</v>
      </c>
      <c r="D214" s="23"/>
      <c r="E214" s="24" t="str">
        <f>IF(C214&gt;0,VLOOKUP(C214,Lookup!$A$20:$B$35,2,0),"")</f>
        <v>Falkirk Victoria Harriers</v>
      </c>
      <c r="F214" s="153">
        <v>48.7</v>
      </c>
      <c r="G214" s="25">
        <v>16</v>
      </c>
      <c r="I214" s="21">
        <v>1</v>
      </c>
      <c r="J214" s="22"/>
      <c r="K214" s="23"/>
      <c r="L214" s="24" t="str">
        <f>IF(J214&gt;0,VLOOKUP(J214,Lookup!$A$20:$B$35,2,0),"")</f>
        <v/>
      </c>
      <c r="M214" s="22"/>
      <c r="N214" s="25">
        <v>12</v>
      </c>
    </row>
    <row r="215" spans="2:14" x14ac:dyDescent="0.25">
      <c r="B215" s="21">
        <v>2</v>
      </c>
      <c r="C215" s="22">
        <v>19</v>
      </c>
      <c r="D215" s="23"/>
      <c r="E215" s="24" t="str">
        <f>IF(C215&gt;0,VLOOKUP(C215,Lookup!$A$20:$B$35,2,0),"")</f>
        <v>Kilmarnock Harriers</v>
      </c>
      <c r="F215" s="153">
        <v>49.5</v>
      </c>
      <c r="G215" s="25">
        <v>14</v>
      </c>
      <c r="I215" s="21">
        <v>2</v>
      </c>
      <c r="J215" s="22"/>
      <c r="K215" s="23"/>
      <c r="L215" s="24" t="str">
        <f>IF(J215&gt;0,VLOOKUP(J215,Lookup!$A$20:$B$35,2,0),"")</f>
        <v/>
      </c>
      <c r="M215" s="22"/>
      <c r="N215" s="25">
        <v>10</v>
      </c>
    </row>
    <row r="216" spans="2:14" x14ac:dyDescent="0.25">
      <c r="B216" s="21">
        <v>3</v>
      </c>
      <c r="C216" s="22"/>
      <c r="D216" s="23"/>
      <c r="E216" s="24" t="str">
        <f>IF(C216&gt;0,VLOOKUP(C216,Lookup!$A$20:$B$35,2,0),"")</f>
        <v/>
      </c>
      <c r="F216" s="153"/>
      <c r="G216" s="25">
        <v>12</v>
      </c>
      <c r="I216" s="21">
        <v>3</v>
      </c>
      <c r="J216" s="22"/>
      <c r="K216" s="23"/>
      <c r="L216" s="24" t="str">
        <f>IF(J216&gt;0,VLOOKUP(J216,Lookup!$A$20:$B$35,2,0),"")</f>
        <v/>
      </c>
      <c r="M216" s="22"/>
      <c r="N216" s="25">
        <v>8</v>
      </c>
    </row>
    <row r="217" spans="2:14" x14ac:dyDescent="0.25">
      <c r="B217" s="21">
        <v>4</v>
      </c>
      <c r="C217" s="22"/>
      <c r="D217" s="23"/>
      <c r="E217" s="24" t="str">
        <f>IF(C217&gt;0,VLOOKUP(C217,Lookup!$A$20:$B$35,2,0),"")</f>
        <v/>
      </c>
      <c r="F217" s="153"/>
      <c r="G217" s="25">
        <v>10</v>
      </c>
      <c r="I217" s="21">
        <v>4</v>
      </c>
      <c r="J217" s="22"/>
      <c r="K217" s="23"/>
      <c r="L217" s="24" t="str">
        <f>IF(J217&gt;0,VLOOKUP(J217,Lookup!$A$20:$B$35,2,0),"")</f>
        <v/>
      </c>
      <c r="M217" s="22"/>
      <c r="N217" s="25">
        <v>6</v>
      </c>
    </row>
    <row r="218" spans="2:14" x14ac:dyDescent="0.25">
      <c r="B218" s="21">
        <v>5</v>
      </c>
      <c r="C218" s="22"/>
      <c r="D218" s="23"/>
      <c r="E218" s="24" t="str">
        <f>IF(C218&gt;0,VLOOKUP(C218,Lookup!$A$20:$B$35,2,0),"")</f>
        <v/>
      </c>
      <c r="F218" s="153"/>
      <c r="G218" s="25">
        <v>8</v>
      </c>
      <c r="I218" s="21">
        <v>5</v>
      </c>
      <c r="J218" s="22"/>
      <c r="K218" s="23"/>
      <c r="L218" s="24" t="str">
        <f>IF(J218&gt;0,VLOOKUP(J218,Lookup!$A$20:$B$35,2,0),"")</f>
        <v/>
      </c>
      <c r="M218" s="22"/>
      <c r="N218" s="25">
        <v>4</v>
      </c>
    </row>
    <row r="219" spans="2:14" x14ac:dyDescent="0.25">
      <c r="B219" s="21">
        <v>6</v>
      </c>
      <c r="C219" s="22"/>
      <c r="D219" s="23"/>
      <c r="E219" s="24" t="str">
        <f>IF(C219&gt;0,VLOOKUP(C219,Lookup!$A$20:$B$35,2,0),"")</f>
        <v/>
      </c>
      <c r="F219" s="153"/>
      <c r="G219" s="25">
        <v>6</v>
      </c>
      <c r="I219" s="21">
        <v>6</v>
      </c>
      <c r="J219" s="22"/>
      <c r="K219" s="23"/>
      <c r="L219" s="24" t="str">
        <f>IF(J219&gt;0,VLOOKUP(J219,Lookup!$A$20:$B$35,2,0),"")</f>
        <v/>
      </c>
      <c r="M219" s="22"/>
      <c r="N219" s="25">
        <v>3</v>
      </c>
    </row>
    <row r="220" spans="2:14" x14ac:dyDescent="0.25">
      <c r="B220" s="21">
        <v>7</v>
      </c>
      <c r="C220" s="22"/>
      <c r="D220" s="23"/>
      <c r="E220" s="24" t="str">
        <f>IF(C220&gt;0,VLOOKUP(C220,Lookup!$A$20:$B$35,2,0),"")</f>
        <v/>
      </c>
      <c r="F220" s="153"/>
      <c r="G220" s="25">
        <v>4</v>
      </c>
      <c r="I220" s="21">
        <v>7</v>
      </c>
      <c r="J220" s="22"/>
      <c r="K220" s="23"/>
      <c r="L220" s="24" t="str">
        <f>IF(J220&gt;0,VLOOKUP(J220,Lookup!$A$20:$B$35,2,0),"")</f>
        <v/>
      </c>
      <c r="M220" s="22"/>
      <c r="N220" s="25">
        <v>2</v>
      </c>
    </row>
    <row r="221" spans="2:14" x14ac:dyDescent="0.25">
      <c r="B221" s="27">
        <v>8</v>
      </c>
      <c r="C221" s="28"/>
      <c r="D221" s="29"/>
      <c r="E221" s="30" t="str">
        <f>IF(C221&gt;0,VLOOKUP(C221,Lookup!$A$20:$B$35,2,0),"")</f>
        <v/>
      </c>
      <c r="F221" s="154"/>
      <c r="G221" s="31">
        <v>2</v>
      </c>
      <c r="I221" s="27">
        <v>8</v>
      </c>
      <c r="J221" s="28"/>
      <c r="K221" s="29"/>
      <c r="L221" s="30" t="str">
        <f>IF(J221&gt;0,VLOOKUP(J221,Lookup!$A$20:$B$35,2,0),"")</f>
        <v/>
      </c>
      <c r="M221" s="28"/>
      <c r="N221" s="31">
        <v>1</v>
      </c>
    </row>
    <row r="223" spans="2:14" x14ac:dyDescent="0.25">
      <c r="B223" s="11" t="str">
        <f ca="1">INDIRECT("Lookup!B79")</f>
        <v>4 X 100M Senior Men</v>
      </c>
      <c r="C223" s="12"/>
      <c r="D223" s="13"/>
      <c r="E223" s="13"/>
      <c r="F223" s="13"/>
      <c r="G223" s="15"/>
      <c r="I223" s="11" t="str">
        <f ca="1">INDIRECT("Lookup!B80")</f>
        <v>-</v>
      </c>
      <c r="J223" s="12"/>
      <c r="K223" s="13"/>
      <c r="L223" s="13"/>
      <c r="M223" s="13"/>
      <c r="N223" s="15"/>
    </row>
    <row r="224" spans="2:14" x14ac:dyDescent="0.25">
      <c r="B224" s="16" t="s">
        <v>129</v>
      </c>
      <c r="C224" s="17" t="s">
        <v>130</v>
      </c>
      <c r="D224" s="18" t="s">
        <v>131</v>
      </c>
      <c r="E224" s="18" t="s">
        <v>132</v>
      </c>
      <c r="F224" s="17" t="s">
        <v>133</v>
      </c>
      <c r="G224" s="19" t="s">
        <v>127</v>
      </c>
      <c r="I224" s="16" t="s">
        <v>129</v>
      </c>
      <c r="J224" s="17" t="s">
        <v>130</v>
      </c>
      <c r="K224" s="18" t="s">
        <v>131</v>
      </c>
      <c r="L224" s="18" t="s">
        <v>132</v>
      </c>
      <c r="M224" s="17" t="s">
        <v>133</v>
      </c>
      <c r="N224" s="19" t="s">
        <v>127</v>
      </c>
    </row>
    <row r="225" spans="2:14" x14ac:dyDescent="0.25">
      <c r="B225" s="21">
        <v>1</v>
      </c>
      <c r="C225" s="22">
        <v>25</v>
      </c>
      <c r="D225" s="23"/>
      <c r="E225" s="24" t="str">
        <f>IF(C225&gt;0,VLOOKUP(C225,Lookup!$A$20:$B$35,2,0),"")</f>
        <v>Corstorphine AC</v>
      </c>
      <c r="F225" s="149">
        <v>46.1</v>
      </c>
      <c r="G225" s="25">
        <v>16</v>
      </c>
      <c r="I225" s="21">
        <v>1</v>
      </c>
      <c r="J225" s="22"/>
      <c r="K225" s="23"/>
      <c r="L225" s="24" t="str">
        <f>IF(J225&gt;0,VLOOKUP(J225,Lookup!$A$20:$B$35,2,0),"")</f>
        <v/>
      </c>
      <c r="M225" s="22"/>
      <c r="N225" s="25">
        <v>12</v>
      </c>
    </row>
    <row r="226" spans="2:14" x14ac:dyDescent="0.25">
      <c r="B226" s="21">
        <v>2</v>
      </c>
      <c r="C226" s="22">
        <v>17</v>
      </c>
      <c r="D226" s="23"/>
      <c r="E226" s="24" t="str">
        <f>IF(C226&gt;0,VLOOKUP(C226,Lookup!$A$20:$B$35,2,0),"")</f>
        <v>Whitemoss AC</v>
      </c>
      <c r="F226" s="149">
        <v>47.3</v>
      </c>
      <c r="G226" s="25">
        <v>14</v>
      </c>
      <c r="I226" s="21">
        <v>2</v>
      </c>
      <c r="J226" s="22"/>
      <c r="K226" s="23"/>
      <c r="L226" s="24" t="str">
        <f>IF(J226&gt;0,VLOOKUP(J226,Lookup!$A$20:$B$35,2,0),"")</f>
        <v/>
      </c>
      <c r="M226" s="22"/>
      <c r="N226" s="25">
        <v>10</v>
      </c>
    </row>
    <row r="227" spans="2:14" x14ac:dyDescent="0.25">
      <c r="B227" s="21">
        <v>3</v>
      </c>
      <c r="C227" s="22">
        <v>23</v>
      </c>
      <c r="D227" s="23"/>
      <c r="E227" s="24" t="str">
        <f>IF(C227&gt;0,VLOOKUP(C227,Lookup!$A$20:$B$35,2,0),"")</f>
        <v>Falkirk Victoria Harriers</v>
      </c>
      <c r="F227" s="149">
        <v>51.6</v>
      </c>
      <c r="G227" s="25">
        <v>12</v>
      </c>
      <c r="I227" s="21">
        <v>3</v>
      </c>
      <c r="J227" s="22"/>
      <c r="K227" s="23"/>
      <c r="L227" s="24" t="str">
        <f>IF(J227&gt;0,VLOOKUP(J227,Lookup!$A$20:$B$35,2,0),"")</f>
        <v/>
      </c>
      <c r="M227" s="22"/>
      <c r="N227" s="25">
        <v>8</v>
      </c>
    </row>
    <row r="228" spans="2:14" x14ac:dyDescent="0.25">
      <c r="B228" s="21">
        <v>4</v>
      </c>
      <c r="C228" s="22">
        <v>21</v>
      </c>
      <c r="D228" s="23"/>
      <c r="E228" s="24" t="str">
        <f>IF(C228&gt;0,VLOOKUP(C228,Lookup!$A$20:$B$35,2,0),"")</f>
        <v>Dunfermline T&amp;FC</v>
      </c>
      <c r="F228" s="149">
        <v>55.2</v>
      </c>
      <c r="G228" s="25">
        <v>10</v>
      </c>
      <c r="I228" s="21">
        <v>4</v>
      </c>
      <c r="J228" s="22"/>
      <c r="K228" s="23"/>
      <c r="L228" s="24" t="str">
        <f>IF(J228&gt;0,VLOOKUP(J228,Lookup!$A$20:$B$35,2,0),"")</f>
        <v/>
      </c>
      <c r="M228" s="22"/>
      <c r="N228" s="25">
        <v>6</v>
      </c>
    </row>
    <row r="229" spans="2:14" x14ac:dyDescent="0.25">
      <c r="B229" s="21">
        <v>5</v>
      </c>
      <c r="C229" s="22">
        <v>19</v>
      </c>
      <c r="D229" s="23"/>
      <c r="E229" s="24" t="str">
        <f>IF(C229&gt;0,VLOOKUP(C229,Lookup!$A$20:$B$35,2,0),"")</f>
        <v>Kilmarnock Harriers</v>
      </c>
      <c r="F229" s="149">
        <v>55.7</v>
      </c>
      <c r="G229" s="25">
        <v>8</v>
      </c>
      <c r="I229" s="21">
        <v>5</v>
      </c>
      <c r="J229" s="22"/>
      <c r="K229" s="23"/>
      <c r="L229" s="24" t="str">
        <f>IF(J229&gt;0,VLOOKUP(J229,Lookup!$A$20:$B$35,2,0),"")</f>
        <v/>
      </c>
      <c r="M229" s="22"/>
      <c r="N229" s="25">
        <v>4</v>
      </c>
    </row>
    <row r="230" spans="2:14" x14ac:dyDescent="0.25">
      <c r="B230" s="21">
        <v>6</v>
      </c>
      <c r="C230" s="22"/>
      <c r="D230" s="23"/>
      <c r="E230" s="24" t="str">
        <f>IF(C230&gt;0,VLOOKUP(C230,Lookup!$A$20:$B$35,2,0),"")</f>
        <v/>
      </c>
      <c r="F230" s="149"/>
      <c r="G230" s="25">
        <v>6</v>
      </c>
      <c r="I230" s="21">
        <v>6</v>
      </c>
      <c r="J230" s="22"/>
      <c r="K230" s="23"/>
      <c r="L230" s="24" t="str">
        <f>IF(J230&gt;0,VLOOKUP(J230,Lookup!$A$20:$B$35,2,0),"")</f>
        <v/>
      </c>
      <c r="M230" s="22"/>
      <c r="N230" s="25">
        <v>3</v>
      </c>
    </row>
    <row r="231" spans="2:14" x14ac:dyDescent="0.25">
      <c r="B231" s="21">
        <v>7</v>
      </c>
      <c r="C231" s="22"/>
      <c r="D231" s="23"/>
      <c r="E231" s="24" t="str">
        <f>IF(C231&gt;0,VLOOKUP(C231,Lookup!$A$20:$B$35,2,0),"")</f>
        <v/>
      </c>
      <c r="F231" s="149"/>
      <c r="G231" s="25">
        <v>4</v>
      </c>
      <c r="I231" s="21">
        <v>7</v>
      </c>
      <c r="J231" s="22"/>
      <c r="K231" s="23"/>
      <c r="L231" s="24" t="str">
        <f>IF(J231&gt;0,VLOOKUP(J231,Lookup!$A$20:$B$35,2,0),"")</f>
        <v/>
      </c>
      <c r="M231" s="22"/>
      <c r="N231" s="25">
        <v>2</v>
      </c>
    </row>
    <row r="232" spans="2:14" x14ac:dyDescent="0.25">
      <c r="B232" s="27">
        <v>8</v>
      </c>
      <c r="C232" s="28"/>
      <c r="D232" s="29"/>
      <c r="E232" s="30" t="str">
        <f>IF(C232&gt;0,VLOOKUP(C232,Lookup!$A$20:$B$35,2,0),"")</f>
        <v/>
      </c>
      <c r="F232" s="150"/>
      <c r="G232" s="31">
        <v>2</v>
      </c>
      <c r="I232" s="27">
        <v>8</v>
      </c>
      <c r="J232" s="28"/>
      <c r="K232" s="29"/>
      <c r="L232" s="30" t="str">
        <f>IF(J232&gt;0,VLOOKUP(J232,Lookup!$A$20:$B$35,2,0),"")</f>
        <v/>
      </c>
      <c r="M232" s="28"/>
      <c r="N232" s="31">
        <v>1</v>
      </c>
    </row>
    <row r="234" spans="2:14" x14ac:dyDescent="0.25">
      <c r="B234" s="5" t="s">
        <v>20</v>
      </c>
    </row>
  </sheetData>
  <dataValidations xWindow="20317" yWindow="58618" count="1">
    <dataValidation type="decimal" allowBlank="1" showErrorMessage="1" errorTitle="Entering times" error="Use either ss.0 (up to 80 seconds) or m:ss.0_x000a_" sqref="F5:F12 M5:M12 F16:F23 M16:M23">
      <formula1>0</formula1>
      <formula2>80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6"/>
  <sheetViews>
    <sheetView workbookViewId="0">
      <selection activeCell="B2" sqref="B2"/>
    </sheetView>
  </sheetViews>
  <sheetFormatPr defaultRowHeight="15" x14ac:dyDescent="0.25"/>
  <cols>
    <col min="1" max="1" width="3.85546875" style="1" customWidth="1"/>
    <col min="2" max="2" width="5.28515625" style="5" customWidth="1"/>
    <col min="3" max="3" width="5" style="5" customWidth="1"/>
    <col min="4" max="5" width="22.7109375" style="1" customWidth="1"/>
    <col min="6" max="8" width="9.140625" style="1"/>
    <col min="9" max="9" width="5.5703125" style="5" customWidth="1"/>
    <col min="10" max="10" width="4.42578125" style="5" customWidth="1"/>
    <col min="11" max="12" width="22.7109375" style="1" customWidth="1"/>
    <col min="13" max="16384" width="9.140625" style="1"/>
  </cols>
  <sheetData>
    <row r="1" spans="2:14" ht="26.25" x14ac:dyDescent="0.4">
      <c r="H1" s="9" t="str">
        <f>CONCATENATE("CSSAL ",Lookup!B4," ",Lookup!B6," ",Lookup!B8)</f>
        <v>CSSAL Division 2 Match 1 Kilmarnock</v>
      </c>
    </row>
    <row r="2" spans="2:14" ht="18.75" x14ac:dyDescent="0.3">
      <c r="B2" s="10" t="s">
        <v>237</v>
      </c>
    </row>
    <row r="3" spans="2:14" x14ac:dyDescent="0.25">
      <c r="B3" s="11" t="str">
        <f ca="1">INDIRECT("Lookup!C39")</f>
        <v>LONG JUMP Under 11 Boys A</v>
      </c>
      <c r="C3" s="12"/>
      <c r="D3" s="13"/>
      <c r="E3" s="13"/>
      <c r="F3" s="13"/>
      <c r="G3" s="15"/>
      <c r="I3" s="11" t="str">
        <f ca="1">INDIRECT("Lookup!C40")</f>
        <v>LONG JUMP Under 11 Boys B</v>
      </c>
      <c r="J3" s="12"/>
      <c r="K3" s="13"/>
      <c r="L3" s="13"/>
      <c r="M3" s="13"/>
      <c r="N3" s="15"/>
    </row>
    <row r="4" spans="2:14" x14ac:dyDescent="0.25">
      <c r="B4" s="16" t="s">
        <v>129</v>
      </c>
      <c r="C4" s="17" t="s">
        <v>130</v>
      </c>
      <c r="D4" s="18" t="s">
        <v>131</v>
      </c>
      <c r="E4" s="18" t="s">
        <v>132</v>
      </c>
      <c r="F4" s="17" t="s">
        <v>238</v>
      </c>
      <c r="G4" s="19" t="s">
        <v>127</v>
      </c>
      <c r="I4" s="16" t="s">
        <v>129</v>
      </c>
      <c r="J4" s="17" t="s">
        <v>130</v>
      </c>
      <c r="K4" s="18" t="s">
        <v>131</v>
      </c>
      <c r="L4" s="18" t="s">
        <v>132</v>
      </c>
      <c r="M4" s="17" t="s">
        <v>238</v>
      </c>
      <c r="N4" s="19" t="s">
        <v>127</v>
      </c>
    </row>
    <row r="5" spans="2:14" x14ac:dyDescent="0.25">
      <c r="B5" s="21">
        <v>1</v>
      </c>
      <c r="C5" s="22">
        <v>26</v>
      </c>
      <c r="D5" s="23" t="s">
        <v>159</v>
      </c>
      <c r="E5" s="24" t="str">
        <f>IF(C5&gt;0,VLOOKUP(C5,Lookup!$A$20:$B$35,2,0),"")</f>
        <v>Corstorphine AC</v>
      </c>
      <c r="F5" s="155">
        <v>3.46</v>
      </c>
      <c r="G5" s="25">
        <v>16</v>
      </c>
      <c r="I5" s="21">
        <v>1</v>
      </c>
      <c r="J5" s="22">
        <v>20</v>
      </c>
      <c r="K5" s="23" t="s">
        <v>239</v>
      </c>
      <c r="L5" s="24" t="str">
        <f>IF(J5&gt;0,VLOOKUP(J5,Lookup!$A$20:$B$35,2,0),"")</f>
        <v>Kilmarnock Harriers</v>
      </c>
      <c r="M5" s="155">
        <v>2.99</v>
      </c>
      <c r="N5" s="25">
        <v>12</v>
      </c>
    </row>
    <row r="6" spans="2:14" x14ac:dyDescent="0.25">
      <c r="B6" s="21">
        <v>2</v>
      </c>
      <c r="C6" s="22">
        <v>19</v>
      </c>
      <c r="D6" s="23" t="s">
        <v>209</v>
      </c>
      <c r="E6" s="24" t="str">
        <f>IF(C6&gt;0,VLOOKUP(C6,Lookup!$A$20:$B$35,2,0),"")</f>
        <v>Kilmarnock Harriers</v>
      </c>
      <c r="F6" s="155">
        <v>3.4</v>
      </c>
      <c r="G6" s="25">
        <v>14</v>
      </c>
      <c r="I6" s="21">
        <v>2</v>
      </c>
      <c r="J6" s="22">
        <v>25</v>
      </c>
      <c r="K6" s="23" t="s">
        <v>284</v>
      </c>
      <c r="L6" s="24" t="str">
        <f>IF(J6&gt;0,VLOOKUP(J6,Lookup!$A$20:$B$35,2,0),"")</f>
        <v>Corstorphine AC</v>
      </c>
      <c r="M6" s="155">
        <v>2.57</v>
      </c>
      <c r="N6" s="25">
        <v>10</v>
      </c>
    </row>
    <row r="7" spans="2:14" x14ac:dyDescent="0.25">
      <c r="B7" s="21">
        <v>3</v>
      </c>
      <c r="C7" s="22">
        <v>17</v>
      </c>
      <c r="D7" s="23" t="s">
        <v>240</v>
      </c>
      <c r="E7" s="24" t="str">
        <f>IF(C7&gt;0,VLOOKUP(C7,Lookup!$A$20:$B$35,2,0),"")</f>
        <v>Whitemoss AC</v>
      </c>
      <c r="F7" s="155">
        <v>3.18</v>
      </c>
      <c r="G7" s="25">
        <v>12</v>
      </c>
      <c r="I7" s="21">
        <v>3</v>
      </c>
      <c r="J7" s="22">
        <v>18</v>
      </c>
      <c r="K7" s="23" t="s">
        <v>417</v>
      </c>
      <c r="L7" s="24" t="str">
        <f>IF(J7&gt;0,VLOOKUP(J7,Lookup!$A$20:$B$35,2,0),"")</f>
        <v>Whitemoss AC</v>
      </c>
      <c r="M7" s="155">
        <v>2.52</v>
      </c>
      <c r="N7" s="25">
        <v>8</v>
      </c>
    </row>
    <row r="8" spans="2:14" x14ac:dyDescent="0.25">
      <c r="B8" s="21">
        <v>4</v>
      </c>
      <c r="C8" s="22">
        <v>22</v>
      </c>
      <c r="D8" s="23" t="s">
        <v>211</v>
      </c>
      <c r="E8" s="24" t="str">
        <f>IF(C8&gt;0,VLOOKUP(C8,Lookup!$A$20:$B$35,2,0),"")</f>
        <v>Dunfermline T&amp;FC</v>
      </c>
      <c r="F8" s="155">
        <v>2.8</v>
      </c>
      <c r="G8" s="25">
        <v>10</v>
      </c>
      <c r="I8" s="21">
        <v>4</v>
      </c>
      <c r="J8" s="22">
        <v>21</v>
      </c>
      <c r="K8" s="23" t="s">
        <v>283</v>
      </c>
      <c r="L8" s="24" t="str">
        <f>IF(J8&gt;0,VLOOKUP(J8,Lookup!$A$20:$B$35,2,0),"")</f>
        <v>Dunfermline T&amp;FC</v>
      </c>
      <c r="M8" s="155">
        <v>2.21</v>
      </c>
      <c r="N8" s="25">
        <v>6</v>
      </c>
    </row>
    <row r="9" spans="2:14" x14ac:dyDescent="0.25">
      <c r="B9" s="21">
        <v>5</v>
      </c>
      <c r="C9" s="22">
        <v>28</v>
      </c>
      <c r="D9" s="23" t="s">
        <v>164</v>
      </c>
      <c r="E9" s="24" t="str">
        <f>IF(C9&gt;0,VLOOKUP(C9,Lookup!$A$20:$B$35,2,0),"")</f>
        <v>Lasswade AC</v>
      </c>
      <c r="F9" s="155">
        <v>2.27</v>
      </c>
      <c r="G9" s="25">
        <v>8</v>
      </c>
      <c r="I9" s="21">
        <v>5</v>
      </c>
      <c r="J9" s="22">
        <v>27</v>
      </c>
      <c r="K9" s="23" t="s">
        <v>213</v>
      </c>
      <c r="L9" s="24" t="str">
        <f>IF(J9&gt;0,VLOOKUP(J9,Lookup!$A$20:$B$35,2,0),"")</f>
        <v>Lasswade AC</v>
      </c>
      <c r="M9" s="155">
        <v>2.2000000000000002</v>
      </c>
      <c r="N9" s="25">
        <v>4</v>
      </c>
    </row>
    <row r="10" spans="2:14" x14ac:dyDescent="0.25">
      <c r="B10" s="21">
        <v>6</v>
      </c>
      <c r="C10" s="22">
        <v>29</v>
      </c>
      <c r="D10" s="23" t="s">
        <v>163</v>
      </c>
      <c r="E10" s="24" t="str">
        <f>IF(C10&gt;0,VLOOKUP(C10,Lookup!$A$20:$B$35,2,0),"")</f>
        <v>Kirkitilloch Olympians</v>
      </c>
      <c r="F10" s="155">
        <v>2.17</v>
      </c>
      <c r="G10" s="25">
        <v>6</v>
      </c>
      <c r="I10" s="21">
        <v>6</v>
      </c>
      <c r="J10" s="22"/>
      <c r="K10" s="23"/>
      <c r="L10" s="24" t="str">
        <f>IF(J10&gt;0,VLOOKUP(J10,Lookup!$A$20:$B$35,2,0),"")</f>
        <v/>
      </c>
      <c r="M10" s="155"/>
      <c r="N10" s="25">
        <v>3</v>
      </c>
    </row>
    <row r="11" spans="2:14" x14ac:dyDescent="0.25">
      <c r="B11" s="21">
        <v>7</v>
      </c>
      <c r="C11" s="22"/>
      <c r="D11" s="23"/>
      <c r="E11" s="24" t="str">
        <f>IF(C11&gt;0,VLOOKUP(C11,Lookup!$A$20:$B$35,2,0),"")</f>
        <v/>
      </c>
      <c r="F11" s="155"/>
      <c r="G11" s="25">
        <v>4</v>
      </c>
      <c r="I11" s="21">
        <v>7</v>
      </c>
      <c r="J11" s="22"/>
      <c r="K11" s="23"/>
      <c r="L11" s="24" t="str">
        <f>IF(J11&gt;0,VLOOKUP(J11,Lookup!$A$20:$B$35,2,0),"")</f>
        <v/>
      </c>
      <c r="M11" s="155"/>
      <c r="N11" s="25">
        <v>2</v>
      </c>
    </row>
    <row r="12" spans="2:14" x14ac:dyDescent="0.25">
      <c r="B12" s="27">
        <v>8</v>
      </c>
      <c r="C12" s="28"/>
      <c r="D12" s="29"/>
      <c r="E12" s="30" t="str">
        <f>IF(C12&gt;0,VLOOKUP(C12,Lookup!$A$20:$B$35,2,0),"")</f>
        <v/>
      </c>
      <c r="F12" s="156"/>
      <c r="G12" s="31">
        <v>2</v>
      </c>
      <c r="I12" s="27">
        <v>8</v>
      </c>
      <c r="J12" s="28"/>
      <c r="K12" s="29"/>
      <c r="L12" s="30" t="str">
        <f>IF(J12&gt;0,VLOOKUP(J12,Lookup!$A$20:$B$35,2,0),"")</f>
        <v/>
      </c>
      <c r="M12" s="156"/>
      <c r="N12" s="31">
        <v>1</v>
      </c>
    </row>
    <row r="14" spans="2:14" x14ac:dyDescent="0.25">
      <c r="B14" s="11" t="str">
        <f ca="1">INDIRECT("Lookup!C41")</f>
        <v>DISCUS Under 15 Boys A</v>
      </c>
      <c r="C14" s="12"/>
      <c r="D14" s="13"/>
      <c r="E14" s="13"/>
      <c r="F14" s="13"/>
      <c r="G14" s="15"/>
      <c r="I14" s="11" t="str">
        <f ca="1">INDIRECT("Lookup!C42")</f>
        <v>DISCUS Under 15 Boys B</v>
      </c>
      <c r="J14" s="12"/>
      <c r="K14" s="13"/>
      <c r="L14" s="13"/>
      <c r="M14" s="13"/>
      <c r="N14" s="15"/>
    </row>
    <row r="15" spans="2:14" x14ac:dyDescent="0.25">
      <c r="B15" s="16" t="s">
        <v>129</v>
      </c>
      <c r="C15" s="17" t="s">
        <v>130</v>
      </c>
      <c r="D15" s="18" t="s">
        <v>131</v>
      </c>
      <c r="E15" s="18" t="s">
        <v>132</v>
      </c>
      <c r="F15" s="17" t="s">
        <v>238</v>
      </c>
      <c r="G15" s="19" t="s">
        <v>127</v>
      </c>
      <c r="I15" s="16" t="s">
        <v>129</v>
      </c>
      <c r="J15" s="17" t="s">
        <v>130</v>
      </c>
      <c r="K15" s="18" t="s">
        <v>131</v>
      </c>
      <c r="L15" s="18" t="s">
        <v>132</v>
      </c>
      <c r="M15" s="17" t="s">
        <v>238</v>
      </c>
      <c r="N15" s="19" t="s">
        <v>127</v>
      </c>
    </row>
    <row r="16" spans="2:14" x14ac:dyDescent="0.25">
      <c r="B16" s="21">
        <v>1</v>
      </c>
      <c r="C16" s="22">
        <v>17</v>
      </c>
      <c r="D16" s="23" t="s">
        <v>185</v>
      </c>
      <c r="E16" s="24" t="str">
        <f>IF(C16&gt;0,VLOOKUP(C16,Lookup!$A$20:$B$35,2,0),"")</f>
        <v>Whitemoss AC</v>
      </c>
      <c r="F16" s="149">
        <v>27.66</v>
      </c>
      <c r="G16" s="25">
        <v>16</v>
      </c>
      <c r="I16" s="21">
        <v>1</v>
      </c>
      <c r="J16" s="22">
        <v>20</v>
      </c>
      <c r="K16" s="23" t="s">
        <v>275</v>
      </c>
      <c r="L16" s="24" t="str">
        <f>IF(J16&gt;0,VLOOKUP(J16,Lookup!$A$20:$B$35,2,0),"")</f>
        <v>Kilmarnock Harriers</v>
      </c>
      <c r="M16" s="149">
        <v>15.65</v>
      </c>
      <c r="N16" s="25">
        <v>12</v>
      </c>
    </row>
    <row r="17" spans="2:14" x14ac:dyDescent="0.25">
      <c r="B17" s="21">
        <v>2</v>
      </c>
      <c r="C17" s="22">
        <v>19</v>
      </c>
      <c r="D17" s="23" t="s">
        <v>180</v>
      </c>
      <c r="E17" s="24" t="str">
        <f>IF(C17&gt;0,VLOOKUP(C17,Lookup!$A$20:$B$35,2,0),"")</f>
        <v>Kilmarnock Harriers</v>
      </c>
      <c r="F17" s="149">
        <v>18.350000000000001</v>
      </c>
      <c r="G17" s="25">
        <v>14</v>
      </c>
      <c r="I17" s="21">
        <v>2</v>
      </c>
      <c r="J17" s="22">
        <v>18</v>
      </c>
      <c r="K17" s="23" t="s">
        <v>274</v>
      </c>
      <c r="L17" s="24" t="str">
        <f>IF(J17&gt;0,VLOOKUP(J17,Lookup!$A$20:$B$35,2,0),"")</f>
        <v>Whitemoss AC</v>
      </c>
      <c r="M17" s="149">
        <v>14.47</v>
      </c>
      <c r="N17" s="25">
        <v>10</v>
      </c>
    </row>
    <row r="18" spans="2:14" x14ac:dyDescent="0.25">
      <c r="B18" s="21">
        <v>3</v>
      </c>
      <c r="C18" s="22">
        <v>27</v>
      </c>
      <c r="D18" s="23" t="s">
        <v>277</v>
      </c>
      <c r="E18" s="24" t="str">
        <f>IF(C18&gt;0,VLOOKUP(C18,Lookup!$A$20:$B$35,2,0),"")</f>
        <v>Lasswade AC</v>
      </c>
      <c r="F18" s="149">
        <v>18.03</v>
      </c>
      <c r="G18" s="25">
        <v>12</v>
      </c>
      <c r="I18" s="21">
        <v>3</v>
      </c>
      <c r="J18" s="22">
        <v>25</v>
      </c>
      <c r="K18" s="23" t="s">
        <v>276</v>
      </c>
      <c r="L18" s="24" t="str">
        <f>IF(J18&gt;0,VLOOKUP(J18,Lookup!$A$20:$B$35,2,0),"")</f>
        <v>Corstorphine AC</v>
      </c>
      <c r="M18" s="149">
        <v>10.25</v>
      </c>
      <c r="N18" s="25">
        <v>8</v>
      </c>
    </row>
    <row r="19" spans="2:14" x14ac:dyDescent="0.25">
      <c r="B19" s="21">
        <v>4</v>
      </c>
      <c r="C19" s="22">
        <v>26</v>
      </c>
      <c r="D19" s="23" t="s">
        <v>278</v>
      </c>
      <c r="E19" s="24" t="str">
        <f>IF(C19&gt;0,VLOOKUP(C19,Lookup!$A$20:$B$35,2,0),"")</f>
        <v>Corstorphine AC</v>
      </c>
      <c r="F19" s="149">
        <v>14.47</v>
      </c>
      <c r="G19" s="25">
        <v>10</v>
      </c>
      <c r="I19" s="21">
        <v>4</v>
      </c>
      <c r="J19" s="22">
        <v>22</v>
      </c>
      <c r="K19" s="23" t="s">
        <v>183</v>
      </c>
      <c r="L19" s="24" t="str">
        <f>IF(J19&gt;0,VLOOKUP(J19,Lookup!$A$20:$B$35,2,0),"")</f>
        <v>Dunfermline T&amp;FC</v>
      </c>
      <c r="M19" s="149">
        <v>8.8800000000000008</v>
      </c>
      <c r="N19" s="25">
        <v>6</v>
      </c>
    </row>
    <row r="20" spans="2:14" x14ac:dyDescent="0.25">
      <c r="B20" s="21">
        <v>5</v>
      </c>
      <c r="C20" s="22">
        <v>21</v>
      </c>
      <c r="D20" s="23" t="s">
        <v>279</v>
      </c>
      <c r="E20" s="24" t="str">
        <f>IF(C20&gt;0,VLOOKUP(C20,Lookup!$A$20:$B$35,2,0),"")</f>
        <v>Dunfermline T&amp;FC</v>
      </c>
      <c r="F20" s="149">
        <v>13.37</v>
      </c>
      <c r="G20" s="25">
        <v>8</v>
      </c>
      <c r="I20" s="21">
        <v>5</v>
      </c>
      <c r="J20" s="22"/>
      <c r="K20" s="23"/>
      <c r="L20" s="24" t="str">
        <f>IF(J20&gt;0,VLOOKUP(J20,Lookup!$A$20:$B$35,2,0),"")</f>
        <v/>
      </c>
      <c r="M20" s="149"/>
      <c r="N20" s="25">
        <v>4</v>
      </c>
    </row>
    <row r="21" spans="2:14" x14ac:dyDescent="0.25">
      <c r="B21" s="21">
        <v>6</v>
      </c>
      <c r="C21" s="22">
        <v>23</v>
      </c>
      <c r="D21" s="23" t="s">
        <v>280</v>
      </c>
      <c r="E21" s="24" t="str">
        <f>IF(C21&gt;0,VLOOKUP(C21,Lookup!$A$20:$B$35,2,0),"")</f>
        <v>Falkirk Victoria Harriers</v>
      </c>
      <c r="F21" s="149">
        <v>11.18</v>
      </c>
      <c r="G21" s="25">
        <v>6</v>
      </c>
      <c r="I21" s="21">
        <v>6</v>
      </c>
      <c r="J21" s="22"/>
      <c r="K21" s="23"/>
      <c r="L21" s="24" t="str">
        <f>IF(J21&gt;0,VLOOKUP(J21,Lookup!$A$20:$B$35,2,0),"")</f>
        <v/>
      </c>
      <c r="M21" s="149"/>
      <c r="N21" s="25">
        <v>3</v>
      </c>
    </row>
    <row r="22" spans="2:14" x14ac:dyDescent="0.25">
      <c r="B22" s="21">
        <v>7</v>
      </c>
      <c r="C22" s="22"/>
      <c r="D22" s="23"/>
      <c r="E22" s="24" t="str">
        <f>IF(C22&gt;0,VLOOKUP(C22,Lookup!$A$20:$B$35,2,0),"")</f>
        <v/>
      </c>
      <c r="F22" s="149"/>
      <c r="G22" s="25">
        <v>4</v>
      </c>
      <c r="I22" s="21">
        <v>7</v>
      </c>
      <c r="J22" s="22"/>
      <c r="K22" s="23"/>
      <c r="L22" s="24" t="str">
        <f>IF(J22&gt;0,VLOOKUP(J22,Lookup!$A$20:$B$35,2,0),"")</f>
        <v/>
      </c>
      <c r="M22" s="149"/>
      <c r="N22" s="25">
        <v>2</v>
      </c>
    </row>
    <row r="23" spans="2:14" x14ac:dyDescent="0.25">
      <c r="B23" s="27">
        <v>8</v>
      </c>
      <c r="C23" s="28"/>
      <c r="D23" s="29"/>
      <c r="E23" s="30" t="str">
        <f>IF(C23&gt;0,VLOOKUP(C23,Lookup!$A$20:$B$35,2,0),"")</f>
        <v/>
      </c>
      <c r="F23" s="150"/>
      <c r="G23" s="31">
        <v>2</v>
      </c>
      <c r="I23" s="27">
        <v>8</v>
      </c>
      <c r="J23" s="28"/>
      <c r="K23" s="29"/>
      <c r="L23" s="30" t="str">
        <f>IF(J23&gt;0,VLOOKUP(J23,Lookup!$A$20:$B$35,2,0),"")</f>
        <v/>
      </c>
      <c r="M23" s="150"/>
      <c r="N23" s="31">
        <v>1</v>
      </c>
    </row>
    <row r="25" spans="2:14" x14ac:dyDescent="0.25">
      <c r="B25" s="11" t="str">
        <f ca="1">INDIRECT("Lookup!C43")</f>
        <v>SHOT PUTT Under 15 Boys A</v>
      </c>
      <c r="C25" s="12"/>
      <c r="D25" s="13"/>
      <c r="E25" s="13"/>
      <c r="F25" s="13"/>
      <c r="G25" s="15"/>
      <c r="I25" s="11" t="str">
        <f ca="1">INDIRECT("Lookup!C44")</f>
        <v>SHOT PUTT Under 15 Boys B</v>
      </c>
      <c r="J25" s="12"/>
      <c r="K25" s="13"/>
      <c r="L25" s="13"/>
      <c r="M25" s="13"/>
      <c r="N25" s="15"/>
    </row>
    <row r="26" spans="2:14" x14ac:dyDescent="0.25">
      <c r="B26" s="16" t="s">
        <v>129</v>
      </c>
      <c r="C26" s="17" t="s">
        <v>130</v>
      </c>
      <c r="D26" s="18" t="s">
        <v>131</v>
      </c>
      <c r="E26" s="18" t="s">
        <v>132</v>
      </c>
      <c r="F26" s="17" t="s">
        <v>238</v>
      </c>
      <c r="G26" s="19" t="s">
        <v>127</v>
      </c>
      <c r="I26" s="16" t="s">
        <v>129</v>
      </c>
      <c r="J26" s="17" t="s">
        <v>130</v>
      </c>
      <c r="K26" s="18" t="s">
        <v>131</v>
      </c>
      <c r="L26" s="18" t="s">
        <v>132</v>
      </c>
      <c r="M26" s="17" t="s">
        <v>238</v>
      </c>
      <c r="N26" s="19" t="s">
        <v>127</v>
      </c>
    </row>
    <row r="27" spans="2:14" x14ac:dyDescent="0.25">
      <c r="B27" s="21">
        <v>1</v>
      </c>
      <c r="C27" s="22">
        <v>17</v>
      </c>
      <c r="D27" s="23" t="s">
        <v>185</v>
      </c>
      <c r="E27" s="24" t="str">
        <f>IF(C27&gt;0,VLOOKUP(C27,Lookup!$A$20:$B$35,2,0),"")</f>
        <v>Whitemoss AC</v>
      </c>
      <c r="F27" s="155">
        <v>11.69</v>
      </c>
      <c r="G27" s="25">
        <v>16</v>
      </c>
      <c r="I27" s="21">
        <v>1</v>
      </c>
      <c r="J27" s="22">
        <v>18</v>
      </c>
      <c r="K27" s="23" t="s">
        <v>274</v>
      </c>
      <c r="L27" s="24" t="str">
        <f>IF(J27&gt;0,VLOOKUP(J27,Lookup!$A$20:$B$35,2,0),"")</f>
        <v>Whitemoss AC</v>
      </c>
      <c r="M27" s="149">
        <v>7.33</v>
      </c>
      <c r="N27" s="25">
        <v>12</v>
      </c>
    </row>
    <row r="28" spans="2:14" x14ac:dyDescent="0.25">
      <c r="B28" s="21">
        <v>2</v>
      </c>
      <c r="C28" s="22">
        <v>23</v>
      </c>
      <c r="D28" s="23" t="s">
        <v>285</v>
      </c>
      <c r="E28" s="24" t="str">
        <f>IF(C28&gt;0,VLOOKUP(C28,Lookup!$A$20:$B$35,2,0),"")</f>
        <v>Falkirk Victoria Harriers</v>
      </c>
      <c r="F28" s="155">
        <v>8.25</v>
      </c>
      <c r="G28" s="25">
        <v>14</v>
      </c>
      <c r="I28" s="21">
        <v>2</v>
      </c>
      <c r="J28" s="22">
        <v>24</v>
      </c>
      <c r="K28" s="23" t="s">
        <v>421</v>
      </c>
      <c r="L28" s="24" t="str">
        <f>IF(J28&gt;0,VLOOKUP(J28,Lookup!$A$20:$B$35,2,0),"")</f>
        <v>Falkirk Victoria Harriers</v>
      </c>
      <c r="M28" s="149">
        <v>6.17</v>
      </c>
      <c r="N28" s="25">
        <v>10</v>
      </c>
    </row>
    <row r="29" spans="2:14" x14ac:dyDescent="0.25">
      <c r="B29" s="21">
        <v>3</v>
      </c>
      <c r="C29" s="22">
        <v>19</v>
      </c>
      <c r="D29" s="23" t="s">
        <v>275</v>
      </c>
      <c r="E29" s="24" t="str">
        <f>IF(C29&gt;0,VLOOKUP(C29,Lookup!$A$20:$B$35,2,0),"")</f>
        <v>Kilmarnock Harriers</v>
      </c>
      <c r="F29" s="155">
        <v>8.15</v>
      </c>
      <c r="G29" s="25">
        <v>12</v>
      </c>
      <c r="I29" s="21">
        <v>3</v>
      </c>
      <c r="J29" s="22">
        <v>25</v>
      </c>
      <c r="K29" s="23" t="s">
        <v>276</v>
      </c>
      <c r="L29" s="24" t="str">
        <f>IF(J29&gt;0,VLOOKUP(J29,Lookup!$A$20:$B$35,2,0),"")</f>
        <v>Corstorphine AC</v>
      </c>
      <c r="M29" s="149">
        <v>4.92</v>
      </c>
      <c r="N29" s="25">
        <v>8</v>
      </c>
    </row>
    <row r="30" spans="2:14" x14ac:dyDescent="0.25">
      <c r="B30" s="21">
        <v>4</v>
      </c>
      <c r="C30" s="22">
        <v>26</v>
      </c>
      <c r="D30" s="23" t="s">
        <v>278</v>
      </c>
      <c r="E30" s="24" t="str">
        <f>IF(C30&gt;0,VLOOKUP(C30,Lookup!$A$20:$B$35,2,0),"")</f>
        <v>Corstorphine AC</v>
      </c>
      <c r="F30" s="155">
        <v>6.63</v>
      </c>
      <c r="G30" s="25">
        <v>10</v>
      </c>
      <c r="I30" s="21">
        <v>4</v>
      </c>
      <c r="J30" s="22">
        <v>21</v>
      </c>
      <c r="K30" s="23" t="s">
        <v>182</v>
      </c>
      <c r="L30" s="24" t="str">
        <f>IF(J30&gt;0,VLOOKUP(J30,Lookup!$A$20:$B$35,2,0),"")</f>
        <v>Dunfermline T&amp;FC</v>
      </c>
      <c r="M30" s="149">
        <v>4.47</v>
      </c>
      <c r="N30" s="25">
        <v>6</v>
      </c>
    </row>
    <row r="31" spans="2:14" x14ac:dyDescent="0.25">
      <c r="B31" s="21">
        <v>5</v>
      </c>
      <c r="C31" s="22">
        <v>29</v>
      </c>
      <c r="D31" s="23" t="s">
        <v>186</v>
      </c>
      <c r="E31" s="24" t="str">
        <f>IF(C31&gt;0,VLOOKUP(C31,Lookup!$A$20:$B$35,2,0),"")</f>
        <v>Kirkitilloch Olympians</v>
      </c>
      <c r="F31" s="155">
        <v>6.3</v>
      </c>
      <c r="G31" s="25">
        <v>8</v>
      </c>
      <c r="I31" s="21">
        <v>5</v>
      </c>
      <c r="J31" s="22"/>
      <c r="K31" s="23"/>
      <c r="L31" s="24" t="str">
        <f>IF(J31&gt;0,VLOOKUP(J31,Lookup!$A$20:$B$35,2,0),"")</f>
        <v/>
      </c>
      <c r="M31" s="149"/>
      <c r="N31" s="25">
        <v>4</v>
      </c>
    </row>
    <row r="32" spans="2:14" x14ac:dyDescent="0.25">
      <c r="B32" s="21">
        <v>6</v>
      </c>
      <c r="C32" s="22">
        <v>22</v>
      </c>
      <c r="D32" s="23" t="s">
        <v>183</v>
      </c>
      <c r="E32" s="24" t="str">
        <f>IF(C32&gt;0,VLOOKUP(C32,Lookup!$A$20:$B$35,2,0),"")</f>
        <v>Dunfermline T&amp;FC</v>
      </c>
      <c r="F32" s="155">
        <v>4.91</v>
      </c>
      <c r="G32" s="25">
        <v>6</v>
      </c>
      <c r="I32" s="21">
        <v>6</v>
      </c>
      <c r="J32" s="22"/>
      <c r="K32" s="23"/>
      <c r="L32" s="24" t="str">
        <f>IF(J32&gt;0,VLOOKUP(J32,Lookup!$A$20:$B$35,2,0),"")</f>
        <v/>
      </c>
      <c r="M32" s="149"/>
      <c r="N32" s="25">
        <v>3</v>
      </c>
    </row>
    <row r="33" spans="2:14" x14ac:dyDescent="0.25">
      <c r="B33" s="21">
        <v>7</v>
      </c>
      <c r="C33" s="22"/>
      <c r="D33" s="23"/>
      <c r="E33" s="24" t="str">
        <f>IF(C33&gt;0,VLOOKUP(C33,Lookup!$A$20:$B$35,2,0),"")</f>
        <v/>
      </c>
      <c r="F33" s="155"/>
      <c r="G33" s="25">
        <v>4</v>
      </c>
      <c r="I33" s="21">
        <v>7</v>
      </c>
      <c r="J33" s="22"/>
      <c r="K33" s="23"/>
      <c r="L33" s="24" t="str">
        <f>IF(J33&gt;0,VLOOKUP(J33,Lookup!$A$20:$B$35,2,0),"")</f>
        <v/>
      </c>
      <c r="M33" s="149"/>
      <c r="N33" s="25">
        <v>2</v>
      </c>
    </row>
    <row r="34" spans="2:14" x14ac:dyDescent="0.25">
      <c r="B34" s="27">
        <v>8</v>
      </c>
      <c r="C34" s="28"/>
      <c r="D34" s="29"/>
      <c r="E34" s="30" t="str">
        <f>IF(C34&gt;0,VLOOKUP(C34,Lookup!$A$20:$B$35,2,0),"")</f>
        <v/>
      </c>
      <c r="F34" s="156"/>
      <c r="G34" s="31">
        <v>2</v>
      </c>
      <c r="I34" s="27">
        <v>8</v>
      </c>
      <c r="J34" s="28"/>
      <c r="K34" s="29"/>
      <c r="L34" s="30" t="str">
        <f>IF(J34&gt;0,VLOOKUP(J34,Lookup!$A$20:$B$35,2,0),"")</f>
        <v/>
      </c>
      <c r="M34" s="150"/>
      <c r="N34" s="31">
        <v>1</v>
      </c>
    </row>
    <row r="36" spans="2:14" x14ac:dyDescent="0.25">
      <c r="B36" s="11" t="str">
        <f ca="1">INDIRECT("Lookup!C45")</f>
        <v>HIGH JUMP Under 13 Boys A</v>
      </c>
      <c r="C36" s="12"/>
      <c r="D36" s="13"/>
      <c r="E36" s="13"/>
      <c r="F36" s="13"/>
      <c r="G36" s="15"/>
      <c r="I36" s="11" t="str">
        <f ca="1">INDIRECT("Lookup!C46")</f>
        <v>HIGH JUMP Under 13 Boys B</v>
      </c>
      <c r="J36" s="12"/>
      <c r="K36" s="13"/>
      <c r="L36" s="13"/>
      <c r="M36" s="13"/>
      <c r="N36" s="15"/>
    </row>
    <row r="37" spans="2:14" x14ac:dyDescent="0.25">
      <c r="B37" s="16" t="s">
        <v>129</v>
      </c>
      <c r="C37" s="17" t="s">
        <v>130</v>
      </c>
      <c r="D37" s="18" t="s">
        <v>131</v>
      </c>
      <c r="E37" s="18" t="s">
        <v>132</v>
      </c>
      <c r="F37" s="17" t="s">
        <v>238</v>
      </c>
      <c r="G37" s="19" t="s">
        <v>127</v>
      </c>
      <c r="I37" s="16" t="s">
        <v>129</v>
      </c>
      <c r="J37" s="17" t="s">
        <v>130</v>
      </c>
      <c r="K37" s="18" t="s">
        <v>131</v>
      </c>
      <c r="L37" s="18" t="s">
        <v>132</v>
      </c>
      <c r="M37" s="17" t="s">
        <v>238</v>
      </c>
      <c r="N37" s="19" t="s">
        <v>127</v>
      </c>
    </row>
    <row r="38" spans="2:14" x14ac:dyDescent="0.25">
      <c r="B38" s="21">
        <v>1</v>
      </c>
      <c r="C38" s="22">
        <v>27</v>
      </c>
      <c r="D38" s="23" t="s">
        <v>221</v>
      </c>
      <c r="E38" s="24" t="str">
        <f>IF(C38&gt;0,VLOOKUP(C38,Lookup!$A$20:$B$35,2,0),"")</f>
        <v>Lasswade AC</v>
      </c>
      <c r="F38" s="155">
        <v>1.42</v>
      </c>
      <c r="G38" s="25">
        <v>16</v>
      </c>
      <c r="I38" s="21">
        <v>1</v>
      </c>
      <c r="J38" s="22">
        <v>22</v>
      </c>
      <c r="K38" s="23" t="s">
        <v>241</v>
      </c>
      <c r="L38" s="24" t="str">
        <f>IF(J38&gt;0,VLOOKUP(J38,Lookup!$A$20:$B$35,2,0),"")</f>
        <v>Dunfermline T&amp;FC</v>
      </c>
      <c r="M38" s="155">
        <v>1.34</v>
      </c>
      <c r="N38" s="25">
        <v>12</v>
      </c>
    </row>
    <row r="39" spans="2:14" x14ac:dyDescent="0.25">
      <c r="B39" s="21">
        <v>2</v>
      </c>
      <c r="C39" s="22">
        <v>21</v>
      </c>
      <c r="D39" s="23" t="s">
        <v>281</v>
      </c>
      <c r="E39" s="24" t="str">
        <f>IF(C39&gt;0,VLOOKUP(C39,Lookup!$A$20:$B$35,2,0),"")</f>
        <v>Dunfermline T&amp;FC</v>
      </c>
      <c r="F39" s="155">
        <v>1.34</v>
      </c>
      <c r="G39" s="25">
        <v>14</v>
      </c>
      <c r="I39" s="21">
        <v>2</v>
      </c>
      <c r="J39" s="22">
        <v>25</v>
      </c>
      <c r="K39" s="23" t="s">
        <v>218</v>
      </c>
      <c r="L39" s="24" t="str">
        <f>IF(J39&gt;0,VLOOKUP(J39,Lookup!$A$20:$B$35,2,0),"")</f>
        <v>Corstorphine AC</v>
      </c>
      <c r="M39" s="155">
        <v>1.1000000000000001</v>
      </c>
      <c r="N39" s="25">
        <v>10</v>
      </c>
    </row>
    <row r="40" spans="2:14" x14ac:dyDescent="0.25">
      <c r="B40" s="21">
        <v>3</v>
      </c>
      <c r="C40" s="22">
        <v>23</v>
      </c>
      <c r="D40" s="23" t="s">
        <v>282</v>
      </c>
      <c r="E40" s="24" t="str">
        <f>IF(C40&gt;0,VLOOKUP(C40,Lookup!$A$20:$B$35,2,0),"")</f>
        <v>Falkirk Victoria Harriers</v>
      </c>
      <c r="F40" s="155">
        <v>1.25</v>
      </c>
      <c r="G40" s="25">
        <v>12</v>
      </c>
      <c r="I40" s="21">
        <v>3</v>
      </c>
      <c r="J40" s="22"/>
      <c r="K40" s="23"/>
      <c r="L40" s="24" t="str">
        <f>IF(J40&gt;0,VLOOKUP(J40,Lookup!$A$20:$B$35,2,0),"")</f>
        <v/>
      </c>
      <c r="M40" s="155"/>
      <c r="N40" s="25">
        <v>8</v>
      </c>
    </row>
    <row r="41" spans="2:14" x14ac:dyDescent="0.25">
      <c r="B41" s="21">
        <v>4</v>
      </c>
      <c r="C41" s="22">
        <v>26</v>
      </c>
      <c r="D41" s="23" t="s">
        <v>219</v>
      </c>
      <c r="E41" s="24" t="str">
        <f>IF(C41&gt;0,VLOOKUP(C41,Lookup!$A$20:$B$35,2,0),"")</f>
        <v>Corstorphine AC</v>
      </c>
      <c r="F41" s="155">
        <v>1.2</v>
      </c>
      <c r="G41" s="25">
        <v>10</v>
      </c>
      <c r="I41" s="21">
        <v>4</v>
      </c>
      <c r="J41" s="22"/>
      <c r="K41" s="23"/>
      <c r="L41" s="24" t="str">
        <f>IF(J41&gt;0,VLOOKUP(J41,Lookup!$A$20:$B$35,2,0),"")</f>
        <v/>
      </c>
      <c r="M41" s="155"/>
      <c r="N41" s="25">
        <v>6</v>
      </c>
    </row>
    <row r="42" spans="2:14" x14ac:dyDescent="0.25">
      <c r="B42" s="21">
        <v>5</v>
      </c>
      <c r="C42" s="22">
        <v>19</v>
      </c>
      <c r="D42" s="23" t="s">
        <v>172</v>
      </c>
      <c r="E42" s="24" t="str">
        <f>IF(C42&gt;0,VLOOKUP(C42,Lookup!$A$20:$B$35,2,0),"")</f>
        <v>Kilmarnock Harriers</v>
      </c>
      <c r="F42" s="155">
        <v>1.2</v>
      </c>
      <c r="G42" s="25">
        <v>8</v>
      </c>
      <c r="I42" s="21">
        <v>5</v>
      </c>
      <c r="J42" s="22"/>
      <c r="K42" s="23"/>
      <c r="L42" s="24" t="str">
        <f>IF(J42&gt;0,VLOOKUP(J42,Lookup!$A$20:$B$35,2,0),"")</f>
        <v/>
      </c>
      <c r="M42" s="155"/>
      <c r="N42" s="25">
        <v>4</v>
      </c>
    </row>
    <row r="43" spans="2:14" x14ac:dyDescent="0.25">
      <c r="B43" s="21">
        <v>6</v>
      </c>
      <c r="C43" s="22">
        <v>17</v>
      </c>
      <c r="D43" s="23" t="s">
        <v>174</v>
      </c>
      <c r="E43" s="24" t="str">
        <f>IF(C43&gt;0,VLOOKUP(C43,Lookup!$A$20:$B$35,2,0),"")</f>
        <v>Whitemoss AC</v>
      </c>
      <c r="F43" s="155">
        <v>1.1499999999999999</v>
      </c>
      <c r="G43" s="25">
        <v>6</v>
      </c>
      <c r="I43" s="21">
        <v>6</v>
      </c>
      <c r="J43" s="22"/>
      <c r="K43" s="23"/>
      <c r="L43" s="24" t="str">
        <f>IF(J43&gt;0,VLOOKUP(J43,Lookup!$A$20:$B$35,2,0),"")</f>
        <v/>
      </c>
      <c r="M43" s="155"/>
      <c r="N43" s="25">
        <v>3</v>
      </c>
    </row>
    <row r="44" spans="2:14" x14ac:dyDescent="0.25">
      <c r="B44" s="21">
        <v>7</v>
      </c>
      <c r="C44" s="22"/>
      <c r="D44" s="23"/>
      <c r="E44" s="24" t="str">
        <f>IF(C44&gt;0,VLOOKUP(C44,Lookup!$A$20:$B$35,2,0),"")</f>
        <v/>
      </c>
      <c r="F44" s="155"/>
      <c r="G44" s="25">
        <v>4</v>
      </c>
      <c r="I44" s="21">
        <v>7</v>
      </c>
      <c r="J44" s="22"/>
      <c r="K44" s="23"/>
      <c r="L44" s="24" t="str">
        <f>IF(J44&gt;0,VLOOKUP(J44,Lookup!$A$20:$B$35,2,0),"")</f>
        <v/>
      </c>
      <c r="M44" s="155"/>
      <c r="N44" s="25">
        <v>2</v>
      </c>
    </row>
    <row r="45" spans="2:14" x14ac:dyDescent="0.25">
      <c r="B45" s="27">
        <v>8</v>
      </c>
      <c r="C45" s="28"/>
      <c r="D45" s="29"/>
      <c r="E45" s="30" t="str">
        <f>IF(C45&gt;0,VLOOKUP(C45,Lookup!$A$20:$B$35,2,0),"")</f>
        <v/>
      </c>
      <c r="F45" s="156"/>
      <c r="G45" s="31">
        <v>2</v>
      </c>
      <c r="I45" s="27">
        <v>8</v>
      </c>
      <c r="J45" s="28"/>
      <c r="K45" s="29"/>
      <c r="L45" s="30" t="str">
        <f>IF(J45&gt;0,VLOOKUP(J45,Lookup!$A$20:$B$35,2,0),"")</f>
        <v/>
      </c>
      <c r="M45" s="156"/>
      <c r="N45" s="31">
        <v>1</v>
      </c>
    </row>
    <row r="47" spans="2:14" x14ac:dyDescent="0.25">
      <c r="B47" s="11" t="str">
        <f ca="1">INDIRECT("Lookup!C47")</f>
        <v>LONG JUMP Senior Men A</v>
      </c>
      <c r="C47" s="12"/>
      <c r="D47" s="13"/>
      <c r="E47" s="13"/>
      <c r="F47" s="13"/>
      <c r="G47" s="15"/>
      <c r="I47" s="11" t="str">
        <f ca="1">INDIRECT("Lookup!C48")</f>
        <v>LONG JUMP Senior Men B</v>
      </c>
      <c r="J47" s="12"/>
      <c r="K47" s="13"/>
      <c r="L47" s="13"/>
      <c r="M47" s="13"/>
      <c r="N47" s="15"/>
    </row>
    <row r="48" spans="2:14" x14ac:dyDescent="0.25">
      <c r="B48" s="16" t="s">
        <v>129</v>
      </c>
      <c r="C48" s="17" t="s">
        <v>130</v>
      </c>
      <c r="D48" s="18" t="s">
        <v>131</v>
      </c>
      <c r="E48" s="18" t="s">
        <v>132</v>
      </c>
      <c r="F48" s="17" t="s">
        <v>238</v>
      </c>
      <c r="G48" s="19" t="s">
        <v>127</v>
      </c>
      <c r="I48" s="16" t="s">
        <v>129</v>
      </c>
      <c r="J48" s="17" t="s">
        <v>130</v>
      </c>
      <c r="K48" s="18" t="s">
        <v>131</v>
      </c>
      <c r="L48" s="18" t="s">
        <v>132</v>
      </c>
      <c r="M48" s="17" t="s">
        <v>238</v>
      </c>
      <c r="N48" s="19" t="s">
        <v>127</v>
      </c>
    </row>
    <row r="49" spans="2:14" x14ac:dyDescent="0.25">
      <c r="B49" s="21">
        <v>1</v>
      </c>
      <c r="C49" s="22">
        <v>23</v>
      </c>
      <c r="D49" s="23" t="s">
        <v>196</v>
      </c>
      <c r="E49" s="24" t="str">
        <f>IF(C49&gt;0,VLOOKUP(C49,Lookup!$A$20:$B$35,2,0),"")</f>
        <v>Falkirk Victoria Harriers</v>
      </c>
      <c r="F49" s="155">
        <v>6.04</v>
      </c>
      <c r="G49" s="25">
        <v>16</v>
      </c>
      <c r="I49" s="21">
        <v>1</v>
      </c>
      <c r="J49" s="22">
        <v>25</v>
      </c>
      <c r="K49" s="23" t="s">
        <v>193</v>
      </c>
      <c r="L49" s="24" t="str">
        <f>IF(J49&gt;0,VLOOKUP(J49,Lookup!$A$20:$B$35,2,0),"")</f>
        <v>Corstorphine AC</v>
      </c>
      <c r="M49" s="155">
        <v>4.53</v>
      </c>
      <c r="N49" s="25">
        <v>12</v>
      </c>
    </row>
    <row r="50" spans="2:14" x14ac:dyDescent="0.25">
      <c r="B50" s="21">
        <v>2</v>
      </c>
      <c r="C50" s="22">
        <v>19</v>
      </c>
      <c r="D50" s="23" t="s">
        <v>233</v>
      </c>
      <c r="E50" s="24" t="str">
        <f>IF(C50&gt;0,VLOOKUP(C50,Lookup!$A$20:$B$35,2,0),"")</f>
        <v>Kilmarnock Harriers</v>
      </c>
      <c r="F50" s="155">
        <v>5.27</v>
      </c>
      <c r="G50" s="25">
        <v>14</v>
      </c>
      <c r="I50" s="21">
        <v>2</v>
      </c>
      <c r="J50" s="22">
        <v>22</v>
      </c>
      <c r="K50" s="23" t="s">
        <v>242</v>
      </c>
      <c r="L50" s="24" t="str">
        <f>IF(J50&gt;0,VLOOKUP(J50,Lookup!$A$20:$B$35,2,0),"")</f>
        <v>Dunfermline T&amp;FC</v>
      </c>
      <c r="M50" s="155">
        <v>4.42</v>
      </c>
      <c r="N50" s="25">
        <v>10</v>
      </c>
    </row>
    <row r="51" spans="2:14" x14ac:dyDescent="0.25">
      <c r="B51" s="21">
        <v>3</v>
      </c>
      <c r="C51" s="22">
        <v>21</v>
      </c>
      <c r="D51" s="23" t="s">
        <v>194</v>
      </c>
      <c r="E51" s="24" t="str">
        <f>IF(C51&gt;0,VLOOKUP(C51,Lookup!$A$20:$B$35,2,0),"")</f>
        <v>Dunfermline T&amp;FC</v>
      </c>
      <c r="F51" s="155">
        <v>5.04</v>
      </c>
      <c r="G51" s="25">
        <v>12</v>
      </c>
      <c r="I51" s="21">
        <v>3</v>
      </c>
      <c r="J51" s="22">
        <v>18</v>
      </c>
      <c r="K51" s="23" t="s">
        <v>135</v>
      </c>
      <c r="L51" s="24" t="str">
        <f>IF(J51&gt;0,VLOOKUP(J51,Lookup!$A$20:$B$35,2,0),"")</f>
        <v>Whitemoss AC</v>
      </c>
      <c r="M51" s="155">
        <v>4.2300000000000004</v>
      </c>
      <c r="N51" s="25">
        <v>8</v>
      </c>
    </row>
    <row r="52" spans="2:14" x14ac:dyDescent="0.25">
      <c r="B52" s="21">
        <v>4</v>
      </c>
      <c r="C52" s="22">
        <v>17</v>
      </c>
      <c r="D52" s="23" t="s">
        <v>152</v>
      </c>
      <c r="E52" s="24" t="str">
        <f>IF(C52&gt;0,VLOOKUP(C52,Lookup!$A$20:$B$35,2,0),"")</f>
        <v>Whitemoss AC</v>
      </c>
      <c r="F52" s="155">
        <v>5.04</v>
      </c>
      <c r="G52" s="25">
        <v>10</v>
      </c>
      <c r="I52" s="21">
        <v>4</v>
      </c>
      <c r="J52" s="22">
        <v>24</v>
      </c>
      <c r="K52" s="23" t="s">
        <v>153</v>
      </c>
      <c r="L52" s="24" t="str">
        <f>IF(J52&gt;0,VLOOKUP(J52,Lookup!$A$20:$B$35,2,0),"")</f>
        <v>Falkirk Victoria Harriers</v>
      </c>
      <c r="M52" s="155">
        <v>4.2</v>
      </c>
      <c r="N52" s="25">
        <v>6</v>
      </c>
    </row>
    <row r="53" spans="2:14" x14ac:dyDescent="0.25">
      <c r="B53" s="21">
        <v>5</v>
      </c>
      <c r="C53" s="22">
        <v>26</v>
      </c>
      <c r="D53" s="23" t="s">
        <v>232</v>
      </c>
      <c r="E53" s="24" t="str">
        <f>IF(C53&gt;0,VLOOKUP(C53,Lookup!$A$20:$B$35,2,0),"")</f>
        <v>Corstorphine AC</v>
      </c>
      <c r="F53" s="155">
        <v>4.59</v>
      </c>
      <c r="G53" s="25">
        <v>8</v>
      </c>
      <c r="I53" s="21">
        <v>5</v>
      </c>
      <c r="J53" s="22">
        <v>28</v>
      </c>
      <c r="K53" s="23" t="s">
        <v>198</v>
      </c>
      <c r="L53" s="24" t="str">
        <f>IF(J53&gt;0,VLOOKUP(J53,Lookup!$A$20:$B$35,2,0),"")</f>
        <v>Lasswade AC</v>
      </c>
      <c r="M53" s="155">
        <v>3.32</v>
      </c>
      <c r="N53" s="25">
        <v>4</v>
      </c>
    </row>
    <row r="54" spans="2:14" x14ac:dyDescent="0.25">
      <c r="B54" s="21">
        <v>6</v>
      </c>
      <c r="C54" s="22">
        <v>27</v>
      </c>
      <c r="D54" s="23" t="s">
        <v>202</v>
      </c>
      <c r="E54" s="24" t="str">
        <f>IF(C54&gt;0,VLOOKUP(C54,Lookup!$A$20:$B$35,2,0),"")</f>
        <v>Lasswade AC</v>
      </c>
      <c r="F54" s="155">
        <v>3.97</v>
      </c>
      <c r="G54" s="25">
        <v>6</v>
      </c>
      <c r="I54" s="21">
        <v>6</v>
      </c>
      <c r="J54" s="22"/>
      <c r="K54" s="23"/>
      <c r="L54" s="24" t="str">
        <f>IF(J54&gt;0,VLOOKUP(J54,Lookup!$A$20:$B$35,2,0),"")</f>
        <v/>
      </c>
      <c r="M54" s="155"/>
      <c r="N54" s="25">
        <v>3</v>
      </c>
    </row>
    <row r="55" spans="2:14" x14ac:dyDescent="0.25">
      <c r="B55" s="21">
        <v>7</v>
      </c>
      <c r="C55" s="22"/>
      <c r="D55" s="23"/>
      <c r="E55" s="24" t="str">
        <f>IF(C55&gt;0,VLOOKUP(C55,Lookup!$A$20:$B$35,2,0),"")</f>
        <v/>
      </c>
      <c r="F55" s="155"/>
      <c r="G55" s="25">
        <v>4</v>
      </c>
      <c r="I55" s="21">
        <v>7</v>
      </c>
      <c r="J55" s="22"/>
      <c r="K55" s="23"/>
      <c r="L55" s="24" t="str">
        <f>IF(J55&gt;0,VLOOKUP(J55,Lookup!$A$20:$B$35,2,0),"")</f>
        <v/>
      </c>
      <c r="M55" s="155"/>
      <c r="N55" s="25">
        <v>2</v>
      </c>
    </row>
    <row r="56" spans="2:14" x14ac:dyDescent="0.25">
      <c r="B56" s="27">
        <v>8</v>
      </c>
      <c r="C56" s="28"/>
      <c r="D56" s="29"/>
      <c r="E56" s="30" t="str">
        <f>IF(C56&gt;0,VLOOKUP(C56,Lookup!$A$20:$B$35,2,0),"")</f>
        <v/>
      </c>
      <c r="F56" s="156"/>
      <c r="G56" s="31">
        <v>2</v>
      </c>
      <c r="I56" s="27">
        <v>8</v>
      </c>
      <c r="J56" s="28"/>
      <c r="K56" s="29"/>
      <c r="L56" s="30" t="str">
        <f>IF(J56&gt;0,VLOOKUP(J56,Lookup!$A$20:$B$35,2,0),"")</f>
        <v/>
      </c>
      <c r="M56" s="156"/>
      <c r="N56" s="31">
        <v>1</v>
      </c>
    </row>
    <row r="58" spans="2:14" x14ac:dyDescent="0.25">
      <c r="B58" s="11" t="str">
        <f ca="1">INDIRECT("Lookup!C49")</f>
        <v>DISCUS Under 17 Men A</v>
      </c>
      <c r="C58" s="12"/>
      <c r="D58" s="13"/>
      <c r="E58" s="13"/>
      <c r="F58" s="13"/>
      <c r="G58" s="15"/>
      <c r="I58" s="11" t="str">
        <f ca="1">INDIRECT("Lookup!C50")</f>
        <v>DISCUS Under 17 Men B</v>
      </c>
      <c r="J58" s="12"/>
      <c r="K58" s="13"/>
      <c r="L58" s="13"/>
      <c r="M58" s="13"/>
      <c r="N58" s="15"/>
    </row>
    <row r="59" spans="2:14" x14ac:dyDescent="0.25">
      <c r="B59" s="16" t="s">
        <v>129</v>
      </c>
      <c r="C59" s="17" t="s">
        <v>130</v>
      </c>
      <c r="D59" s="18" t="s">
        <v>131</v>
      </c>
      <c r="E59" s="18" t="s">
        <v>132</v>
      </c>
      <c r="F59" s="17" t="s">
        <v>238</v>
      </c>
      <c r="G59" s="19" t="s">
        <v>127</v>
      </c>
      <c r="I59" s="16" t="s">
        <v>129</v>
      </c>
      <c r="J59" s="17" t="s">
        <v>130</v>
      </c>
      <c r="K59" s="18" t="s">
        <v>131</v>
      </c>
      <c r="L59" s="18" t="s">
        <v>132</v>
      </c>
      <c r="M59" s="17" t="s">
        <v>238</v>
      </c>
      <c r="N59" s="19" t="s">
        <v>127</v>
      </c>
    </row>
    <row r="60" spans="2:14" x14ac:dyDescent="0.25">
      <c r="B60" s="21">
        <v>1</v>
      </c>
      <c r="C60" s="22">
        <v>17</v>
      </c>
      <c r="D60" s="23" t="s">
        <v>189</v>
      </c>
      <c r="E60" s="24" t="str">
        <f>IF(C60&gt;0,VLOOKUP(C60,Lookup!$A$20:$B$35,2,0),"")</f>
        <v>Whitemoss AC</v>
      </c>
      <c r="F60" s="149">
        <v>22.43</v>
      </c>
      <c r="G60" s="25">
        <v>16</v>
      </c>
      <c r="I60" s="21">
        <v>1</v>
      </c>
      <c r="J60" s="22">
        <v>20</v>
      </c>
      <c r="K60" s="23" t="s">
        <v>243</v>
      </c>
      <c r="L60" s="24" t="str">
        <f>IF(J60&gt;0,VLOOKUP(J60,Lookup!$A$20:$B$35,2,0),"")</f>
        <v>Kilmarnock Harriers</v>
      </c>
      <c r="M60" s="149">
        <v>14.78</v>
      </c>
      <c r="N60" s="25">
        <v>12</v>
      </c>
    </row>
    <row r="61" spans="2:14" x14ac:dyDescent="0.25">
      <c r="B61" s="21">
        <v>2</v>
      </c>
      <c r="C61" s="22">
        <v>19</v>
      </c>
      <c r="D61" s="23" t="s">
        <v>147</v>
      </c>
      <c r="E61" s="24" t="str">
        <f>IF(C61&gt;0,VLOOKUP(C61,Lookup!$A$20:$B$35,2,0),"")</f>
        <v>Kilmarnock Harriers</v>
      </c>
      <c r="F61" s="149">
        <v>16.13</v>
      </c>
      <c r="G61" s="25">
        <v>14</v>
      </c>
      <c r="I61" s="21">
        <v>2</v>
      </c>
      <c r="J61" s="22"/>
      <c r="K61" s="23"/>
      <c r="L61" s="24" t="str">
        <f>IF(J61&gt;0,VLOOKUP(J61,Lookup!$A$20:$B$35,2,0),"")</f>
        <v/>
      </c>
      <c r="M61" s="149"/>
      <c r="N61" s="25">
        <v>10</v>
      </c>
    </row>
    <row r="62" spans="2:14" x14ac:dyDescent="0.25">
      <c r="B62" s="21">
        <v>3</v>
      </c>
      <c r="C62" s="22">
        <v>21</v>
      </c>
      <c r="D62" s="23" t="s">
        <v>191</v>
      </c>
      <c r="E62" s="24" t="str">
        <f>IF(C62&gt;0,VLOOKUP(C62,Lookup!$A$20:$B$35,2,0),"")</f>
        <v>Dunfermline T&amp;FC</v>
      </c>
      <c r="F62" s="149">
        <v>15.36</v>
      </c>
      <c r="G62" s="25">
        <v>12</v>
      </c>
      <c r="I62" s="21">
        <v>3</v>
      </c>
      <c r="J62" s="22"/>
      <c r="K62" s="23"/>
      <c r="L62" s="24" t="str">
        <f>IF(J62&gt;0,VLOOKUP(J62,Lookup!$A$20:$B$35,2,0),"")</f>
        <v/>
      </c>
      <c r="M62" s="149"/>
      <c r="N62" s="25">
        <v>8</v>
      </c>
    </row>
    <row r="63" spans="2:14" x14ac:dyDescent="0.25">
      <c r="B63" s="21">
        <v>4</v>
      </c>
      <c r="C63" s="22"/>
      <c r="D63" s="23"/>
      <c r="E63" s="24" t="str">
        <f>IF(C63&gt;0,VLOOKUP(C63,Lookup!$A$20:$B$35,2,0),"")</f>
        <v/>
      </c>
      <c r="F63" s="149"/>
      <c r="G63" s="25">
        <v>10</v>
      </c>
      <c r="I63" s="21">
        <v>4</v>
      </c>
      <c r="J63" s="22"/>
      <c r="K63" s="23"/>
      <c r="L63" s="24" t="str">
        <f>IF(J63&gt;0,VLOOKUP(J63,Lookup!$A$20:$B$35,2,0),"")</f>
        <v/>
      </c>
      <c r="M63" s="149"/>
      <c r="N63" s="25">
        <v>6</v>
      </c>
    </row>
    <row r="64" spans="2:14" x14ac:dyDescent="0.25">
      <c r="B64" s="21">
        <v>5</v>
      </c>
      <c r="C64" s="22"/>
      <c r="D64" s="23"/>
      <c r="E64" s="24" t="str">
        <f>IF(C64&gt;0,VLOOKUP(C64,Lookup!$A$20:$B$35,2,0),"")</f>
        <v/>
      </c>
      <c r="F64" s="149"/>
      <c r="G64" s="25">
        <v>8</v>
      </c>
      <c r="I64" s="21">
        <v>5</v>
      </c>
      <c r="J64" s="22"/>
      <c r="K64" s="23"/>
      <c r="L64" s="24" t="str">
        <f>IF(J64&gt;0,VLOOKUP(J64,Lookup!$A$20:$B$35,2,0),"")</f>
        <v/>
      </c>
      <c r="M64" s="149"/>
      <c r="N64" s="25">
        <v>4</v>
      </c>
    </row>
    <row r="65" spans="2:14" x14ac:dyDescent="0.25">
      <c r="B65" s="21">
        <v>6</v>
      </c>
      <c r="C65" s="22"/>
      <c r="D65" s="23"/>
      <c r="E65" s="24" t="str">
        <f>IF(C65&gt;0,VLOOKUP(C65,Lookup!$A$20:$B$35,2,0),"")</f>
        <v/>
      </c>
      <c r="F65" s="149"/>
      <c r="G65" s="25">
        <v>6</v>
      </c>
      <c r="I65" s="21">
        <v>6</v>
      </c>
      <c r="J65" s="22"/>
      <c r="K65" s="23"/>
      <c r="L65" s="24" t="str">
        <f>IF(J65&gt;0,VLOOKUP(J65,Lookup!$A$20:$B$35,2,0),"")</f>
        <v/>
      </c>
      <c r="M65" s="149"/>
      <c r="N65" s="25">
        <v>3</v>
      </c>
    </row>
    <row r="66" spans="2:14" x14ac:dyDescent="0.25">
      <c r="B66" s="21">
        <v>7</v>
      </c>
      <c r="C66" s="22"/>
      <c r="D66" s="23"/>
      <c r="E66" s="24" t="str">
        <f>IF(C66&gt;0,VLOOKUP(C66,Lookup!$A$20:$B$35,2,0),"")</f>
        <v/>
      </c>
      <c r="F66" s="149"/>
      <c r="G66" s="25">
        <v>4</v>
      </c>
      <c r="I66" s="21">
        <v>7</v>
      </c>
      <c r="J66" s="22"/>
      <c r="K66" s="23"/>
      <c r="L66" s="24" t="str">
        <f>IF(J66&gt;0,VLOOKUP(J66,Lookup!$A$20:$B$35,2,0),"")</f>
        <v/>
      </c>
      <c r="M66" s="149"/>
      <c r="N66" s="25">
        <v>2</v>
      </c>
    </row>
    <row r="67" spans="2:14" x14ac:dyDescent="0.25">
      <c r="B67" s="27">
        <v>8</v>
      </c>
      <c r="C67" s="28"/>
      <c r="D67" s="29"/>
      <c r="E67" s="30" t="str">
        <f>IF(C67&gt;0,VLOOKUP(C67,Lookup!$A$20:$B$35,2,0),"")</f>
        <v/>
      </c>
      <c r="F67" s="150"/>
      <c r="G67" s="31">
        <v>2</v>
      </c>
      <c r="I67" s="27">
        <v>8</v>
      </c>
      <c r="J67" s="28"/>
      <c r="K67" s="29"/>
      <c r="L67" s="30" t="str">
        <f>IF(J67&gt;0,VLOOKUP(J67,Lookup!$A$20:$B$35,2,0),"")</f>
        <v/>
      </c>
      <c r="M67" s="150"/>
      <c r="N67" s="31">
        <v>1</v>
      </c>
    </row>
    <row r="69" spans="2:14" x14ac:dyDescent="0.25">
      <c r="B69" s="11" t="str">
        <f ca="1">INDIRECT("Lookup!C51")</f>
        <v>LONG JUMP Under 17 Men A</v>
      </c>
      <c r="C69" s="12"/>
      <c r="D69" s="13"/>
      <c r="E69" s="13"/>
      <c r="F69" s="13"/>
      <c r="G69" s="15"/>
      <c r="I69" s="11" t="str">
        <f ca="1">INDIRECT("Lookup!C52")</f>
        <v>LONG JUMP Under 17 Men B</v>
      </c>
      <c r="J69" s="12"/>
      <c r="K69" s="13"/>
      <c r="L69" s="13"/>
      <c r="M69" s="13"/>
      <c r="N69" s="15"/>
    </row>
    <row r="70" spans="2:14" x14ac:dyDescent="0.25">
      <c r="B70" s="16" t="s">
        <v>129</v>
      </c>
      <c r="C70" s="17" t="s">
        <v>130</v>
      </c>
      <c r="D70" s="18" t="s">
        <v>131</v>
      </c>
      <c r="E70" s="18" t="s">
        <v>132</v>
      </c>
      <c r="F70" s="17" t="s">
        <v>238</v>
      </c>
      <c r="G70" s="19" t="s">
        <v>127</v>
      </c>
      <c r="I70" s="16" t="s">
        <v>129</v>
      </c>
      <c r="J70" s="17" t="s">
        <v>130</v>
      </c>
      <c r="K70" s="18" t="s">
        <v>131</v>
      </c>
      <c r="L70" s="18" t="s">
        <v>132</v>
      </c>
      <c r="M70" s="17" t="s">
        <v>238</v>
      </c>
      <c r="N70" s="19" t="s">
        <v>127</v>
      </c>
    </row>
    <row r="71" spans="2:14" x14ac:dyDescent="0.25">
      <c r="B71" s="21">
        <v>1</v>
      </c>
      <c r="C71" s="22">
        <v>17</v>
      </c>
      <c r="D71" s="23" t="s">
        <v>189</v>
      </c>
      <c r="E71" s="24" t="str">
        <f>IF(C71&gt;0,VLOOKUP(C71,Lookup!$A$20:$B$35,2,0),"")</f>
        <v>Whitemoss AC</v>
      </c>
      <c r="F71" s="155">
        <v>5.69</v>
      </c>
      <c r="G71" s="25">
        <v>16</v>
      </c>
      <c r="I71" s="21">
        <v>1</v>
      </c>
      <c r="J71" s="22">
        <v>18</v>
      </c>
      <c r="K71" s="23" t="s">
        <v>148</v>
      </c>
      <c r="L71" s="24" t="str">
        <f>IF(J71&gt;0,VLOOKUP(J71,Lookup!$A$20:$B$35,2,0),"")</f>
        <v>Whitemoss AC</v>
      </c>
      <c r="M71" s="155">
        <v>4.78</v>
      </c>
      <c r="N71" s="25">
        <v>12</v>
      </c>
    </row>
    <row r="72" spans="2:14" x14ac:dyDescent="0.25">
      <c r="B72" s="21">
        <v>2</v>
      </c>
      <c r="C72" s="22">
        <v>20</v>
      </c>
      <c r="D72" s="23" t="s">
        <v>187</v>
      </c>
      <c r="E72" s="24" t="str">
        <f>IF(C72&gt;0,VLOOKUP(C72,Lookup!$A$20:$B$35,2,0),"")</f>
        <v>Kilmarnock Harriers</v>
      </c>
      <c r="F72" s="155">
        <v>4.8</v>
      </c>
      <c r="G72" s="25">
        <v>14</v>
      </c>
      <c r="I72" s="21">
        <v>2</v>
      </c>
      <c r="J72" s="22">
        <v>19</v>
      </c>
      <c r="K72" s="23" t="s">
        <v>243</v>
      </c>
      <c r="L72" s="24" t="str">
        <f>IF(J72&gt;0,VLOOKUP(J72,Lookup!$A$20:$B$35,2,0),"")</f>
        <v>Kilmarnock Harriers</v>
      </c>
      <c r="M72" s="155">
        <v>4.45</v>
      </c>
      <c r="N72" s="25">
        <v>10</v>
      </c>
    </row>
    <row r="73" spans="2:14" x14ac:dyDescent="0.25">
      <c r="B73" s="21">
        <v>3</v>
      </c>
      <c r="C73" s="22">
        <v>25</v>
      </c>
      <c r="D73" s="23" t="s">
        <v>190</v>
      </c>
      <c r="E73" s="24" t="str">
        <f>IF(C73&gt;0,VLOOKUP(C73,Lookup!$A$20:$B$35,2,0),"")</f>
        <v>Corstorphine AC</v>
      </c>
      <c r="F73" s="155">
        <v>4.3499999999999996</v>
      </c>
      <c r="G73" s="25">
        <v>12</v>
      </c>
      <c r="I73" s="21">
        <v>3</v>
      </c>
      <c r="J73" s="22"/>
      <c r="K73" s="23"/>
      <c r="L73" s="24" t="str">
        <f>IF(J73&gt;0,VLOOKUP(J73,Lookup!$A$20:$B$35,2,0),"")</f>
        <v/>
      </c>
      <c r="M73" s="155"/>
      <c r="N73" s="25">
        <v>8</v>
      </c>
    </row>
    <row r="74" spans="2:14" x14ac:dyDescent="0.25">
      <c r="B74" s="21">
        <v>4</v>
      </c>
      <c r="C74" s="22">
        <v>21</v>
      </c>
      <c r="D74" s="23" t="s">
        <v>191</v>
      </c>
      <c r="E74" s="24" t="str">
        <f>IF(C74&gt;0,VLOOKUP(C74,Lookup!$A$20:$B$35,2,0),"")</f>
        <v>Dunfermline T&amp;FC</v>
      </c>
      <c r="F74" s="155">
        <v>3.85</v>
      </c>
      <c r="G74" s="25">
        <v>10</v>
      </c>
      <c r="I74" s="21">
        <v>4</v>
      </c>
      <c r="J74" s="22"/>
      <c r="K74" s="23"/>
      <c r="L74" s="24" t="str">
        <f>IF(J74&gt;0,VLOOKUP(J74,Lookup!$A$20:$B$35,2,0),"")</f>
        <v/>
      </c>
      <c r="M74" s="155"/>
      <c r="N74" s="25">
        <v>6</v>
      </c>
    </row>
    <row r="75" spans="2:14" x14ac:dyDescent="0.25">
      <c r="B75" s="21">
        <v>5</v>
      </c>
      <c r="C75" s="22"/>
      <c r="D75" s="23"/>
      <c r="E75" s="24" t="str">
        <f>IF(C75&gt;0,VLOOKUP(C75,Lookup!$A$20:$B$35,2,0),"")</f>
        <v/>
      </c>
      <c r="F75" s="155"/>
      <c r="G75" s="25">
        <v>8</v>
      </c>
      <c r="I75" s="21">
        <v>5</v>
      </c>
      <c r="J75" s="22"/>
      <c r="K75" s="23"/>
      <c r="L75" s="24" t="str">
        <f>IF(J75&gt;0,VLOOKUP(J75,Lookup!$A$20:$B$35,2,0),"")</f>
        <v/>
      </c>
      <c r="M75" s="155"/>
      <c r="N75" s="25">
        <v>4</v>
      </c>
    </row>
    <row r="76" spans="2:14" x14ac:dyDescent="0.25">
      <c r="B76" s="21">
        <v>6</v>
      </c>
      <c r="C76" s="22"/>
      <c r="D76" s="23"/>
      <c r="E76" s="24" t="str">
        <f>IF(C76&gt;0,VLOOKUP(C76,Lookup!$A$20:$B$35,2,0),"")</f>
        <v/>
      </c>
      <c r="F76" s="155"/>
      <c r="G76" s="25">
        <v>6</v>
      </c>
      <c r="I76" s="21">
        <v>6</v>
      </c>
      <c r="J76" s="22"/>
      <c r="K76" s="23"/>
      <c r="L76" s="24" t="str">
        <f>IF(J76&gt;0,VLOOKUP(J76,Lookup!$A$20:$B$35,2,0),"")</f>
        <v/>
      </c>
      <c r="M76" s="155"/>
      <c r="N76" s="25">
        <v>3</v>
      </c>
    </row>
    <row r="77" spans="2:14" x14ac:dyDescent="0.25">
      <c r="B77" s="21">
        <v>7</v>
      </c>
      <c r="C77" s="22"/>
      <c r="D77" s="23"/>
      <c r="E77" s="24" t="str">
        <f>IF(C77&gt;0,VLOOKUP(C77,Lookup!$A$20:$B$35,2,0),"")</f>
        <v/>
      </c>
      <c r="F77" s="155"/>
      <c r="G77" s="25">
        <v>4</v>
      </c>
      <c r="I77" s="21">
        <v>7</v>
      </c>
      <c r="J77" s="22"/>
      <c r="K77" s="23"/>
      <c r="L77" s="24" t="str">
        <f>IF(J77&gt;0,VLOOKUP(J77,Lookup!$A$20:$B$35,2,0),"")</f>
        <v/>
      </c>
      <c r="M77" s="155"/>
      <c r="N77" s="25">
        <v>2</v>
      </c>
    </row>
    <row r="78" spans="2:14" x14ac:dyDescent="0.25">
      <c r="B78" s="27">
        <v>8</v>
      </c>
      <c r="C78" s="28"/>
      <c r="D78" s="29"/>
      <c r="E78" s="30" t="str">
        <f>IF(C78&gt;0,VLOOKUP(C78,Lookup!$A$20:$B$35,2,0),"")</f>
        <v/>
      </c>
      <c r="F78" s="156"/>
      <c r="G78" s="31">
        <v>2</v>
      </c>
      <c r="I78" s="27">
        <v>8</v>
      </c>
      <c r="J78" s="28"/>
      <c r="K78" s="29"/>
      <c r="L78" s="30" t="str">
        <f>IF(J78&gt;0,VLOOKUP(J78,Lookup!$A$20:$B$35,2,0),"")</f>
        <v/>
      </c>
      <c r="M78" s="150"/>
      <c r="N78" s="31">
        <v>1</v>
      </c>
    </row>
    <row r="80" spans="2:14" x14ac:dyDescent="0.25">
      <c r="B80" s="11" t="str">
        <f ca="1">INDIRECT("Lookup!C53")</f>
        <v>LONG JUMP Under 13 Boys A</v>
      </c>
      <c r="C80" s="12"/>
      <c r="D80" s="13"/>
      <c r="E80" s="13"/>
      <c r="F80" s="13"/>
      <c r="G80" s="15"/>
      <c r="I80" s="11" t="str">
        <f ca="1">INDIRECT("Lookup!C54")</f>
        <v>LONG JUMP Under 13 Boys B</v>
      </c>
      <c r="J80" s="12"/>
      <c r="K80" s="13"/>
      <c r="L80" s="13"/>
      <c r="M80" s="13"/>
      <c r="N80" s="15"/>
    </row>
    <row r="81" spans="2:14" x14ac:dyDescent="0.25">
      <c r="B81" s="16" t="s">
        <v>129</v>
      </c>
      <c r="C81" s="17" t="s">
        <v>130</v>
      </c>
      <c r="D81" s="18" t="s">
        <v>131</v>
      </c>
      <c r="E81" s="18" t="s">
        <v>132</v>
      </c>
      <c r="F81" s="17" t="s">
        <v>238</v>
      </c>
      <c r="G81" s="19" t="s">
        <v>127</v>
      </c>
      <c r="I81" s="16" t="s">
        <v>129</v>
      </c>
      <c r="J81" s="17" t="s">
        <v>130</v>
      </c>
      <c r="K81" s="18" t="s">
        <v>131</v>
      </c>
      <c r="L81" s="18" t="s">
        <v>132</v>
      </c>
      <c r="M81" s="17" t="s">
        <v>238</v>
      </c>
      <c r="N81" s="19" t="s">
        <v>127</v>
      </c>
    </row>
    <row r="82" spans="2:14" x14ac:dyDescent="0.25">
      <c r="B82" s="21">
        <v>1</v>
      </c>
      <c r="C82" s="22">
        <v>23</v>
      </c>
      <c r="D82" s="23" t="s">
        <v>166</v>
      </c>
      <c r="E82" s="24" t="str">
        <f>IF(C82&gt;0,VLOOKUP(C82,Lookup!$A$20:$B$35,2,0),"")</f>
        <v>Falkirk Victoria Harriers</v>
      </c>
      <c r="F82" s="149">
        <v>4.33</v>
      </c>
      <c r="G82" s="25">
        <v>16</v>
      </c>
      <c r="I82" s="21">
        <v>1</v>
      </c>
      <c r="J82" s="22">
        <v>24</v>
      </c>
      <c r="K82" s="23" t="s">
        <v>217</v>
      </c>
      <c r="L82" s="24" t="str">
        <f>IF(J82&gt;0,VLOOKUP(J82,Lookup!$A$20:$B$35,2,0),"")</f>
        <v>Falkirk Victoria Harriers</v>
      </c>
      <c r="M82" s="149">
        <v>3.49</v>
      </c>
      <c r="N82" s="25">
        <v>12</v>
      </c>
    </row>
    <row r="83" spans="2:14" x14ac:dyDescent="0.25">
      <c r="B83" s="21">
        <v>2</v>
      </c>
      <c r="C83" s="22">
        <v>19</v>
      </c>
      <c r="D83" s="23" t="s">
        <v>172</v>
      </c>
      <c r="E83" s="24" t="str">
        <f>IF(C83&gt;0,VLOOKUP(C83,Lookup!$A$20:$B$35,2,0),"")</f>
        <v>Kilmarnock Harriers</v>
      </c>
      <c r="F83" s="149">
        <v>3.84</v>
      </c>
      <c r="G83" s="25">
        <v>14</v>
      </c>
      <c r="I83" s="21">
        <v>2</v>
      </c>
      <c r="J83" s="22">
        <v>22</v>
      </c>
      <c r="K83" s="23" t="s">
        <v>169</v>
      </c>
      <c r="L83" s="24" t="str">
        <f>IF(J83&gt;0,VLOOKUP(J83,Lookup!$A$20:$B$35,2,0),"")</f>
        <v>Dunfermline T&amp;FC</v>
      </c>
      <c r="M83" s="149">
        <v>3.35</v>
      </c>
      <c r="N83" s="25">
        <v>10</v>
      </c>
    </row>
    <row r="84" spans="2:14" x14ac:dyDescent="0.25">
      <c r="B84" s="21">
        <v>3</v>
      </c>
      <c r="C84" s="22">
        <v>17</v>
      </c>
      <c r="D84" s="23" t="s">
        <v>174</v>
      </c>
      <c r="E84" s="24" t="str">
        <f>IF(C84&gt;0,VLOOKUP(C84,Lookup!$A$20:$B$35,2,0),"")</f>
        <v>Whitemoss AC</v>
      </c>
      <c r="F84" s="149">
        <v>3.83</v>
      </c>
      <c r="G84" s="25">
        <v>12</v>
      </c>
      <c r="I84" s="21">
        <v>3</v>
      </c>
      <c r="J84" s="22">
        <v>26</v>
      </c>
      <c r="K84" s="23" t="s">
        <v>171</v>
      </c>
      <c r="L84" s="24" t="str">
        <f>IF(J84&gt;0,VLOOKUP(J84,Lookup!$A$20:$B$35,2,0),"")</f>
        <v>Corstorphine AC</v>
      </c>
      <c r="M84" s="149">
        <v>3.18</v>
      </c>
      <c r="N84" s="25">
        <v>8</v>
      </c>
    </row>
    <row r="85" spans="2:14" x14ac:dyDescent="0.25">
      <c r="B85" s="21">
        <v>4</v>
      </c>
      <c r="C85" s="22">
        <v>25</v>
      </c>
      <c r="D85" s="23" t="s">
        <v>244</v>
      </c>
      <c r="E85" s="24" t="str">
        <f>IF(C85&gt;0,VLOOKUP(C85,Lookup!$A$20:$B$35,2,0),"")</f>
        <v>Corstorphine AC</v>
      </c>
      <c r="F85" s="149">
        <v>3.67</v>
      </c>
      <c r="G85" s="25">
        <v>10</v>
      </c>
      <c r="I85" s="21">
        <v>4</v>
      </c>
      <c r="J85" s="22">
        <v>28</v>
      </c>
      <c r="K85" s="23" t="s">
        <v>173</v>
      </c>
      <c r="L85" s="24" t="str">
        <f>IF(J85&gt;0,VLOOKUP(J85,Lookup!$A$20:$B$35,2,0),"")</f>
        <v>Lasswade AC</v>
      </c>
      <c r="M85" s="149">
        <v>3.12</v>
      </c>
      <c r="N85" s="25">
        <v>6</v>
      </c>
    </row>
    <row r="86" spans="2:14" x14ac:dyDescent="0.25">
      <c r="B86" s="21">
        <v>5</v>
      </c>
      <c r="C86" s="22">
        <v>21</v>
      </c>
      <c r="D86" s="23" t="s">
        <v>245</v>
      </c>
      <c r="E86" s="24" t="str">
        <f>IF(C86&gt;0,VLOOKUP(C86,Lookup!$A$20:$B$35,2,0),"")</f>
        <v>Dunfermline T&amp;FC</v>
      </c>
      <c r="F86" s="149">
        <v>3.43</v>
      </c>
      <c r="G86" s="25">
        <v>8</v>
      </c>
      <c r="I86" s="21">
        <v>5</v>
      </c>
      <c r="J86" s="22">
        <v>18</v>
      </c>
      <c r="K86" s="23" t="s">
        <v>222</v>
      </c>
      <c r="L86" s="24" t="str">
        <f>IF(J86&gt;0,VLOOKUP(J86,Lookup!$A$20:$B$35,2,0),"")</f>
        <v>Whitemoss AC</v>
      </c>
      <c r="M86" s="149">
        <v>3.03</v>
      </c>
      <c r="N86" s="25">
        <v>4</v>
      </c>
    </row>
    <row r="87" spans="2:14" x14ac:dyDescent="0.25">
      <c r="B87" s="21">
        <v>6</v>
      </c>
      <c r="C87" s="22">
        <v>27</v>
      </c>
      <c r="D87" s="23" t="s">
        <v>221</v>
      </c>
      <c r="E87" s="24" t="str">
        <f>IF(C87&gt;0,VLOOKUP(C87,Lookup!$A$20:$B$35,2,0),"")</f>
        <v>Lasswade AC</v>
      </c>
      <c r="F87" s="149">
        <v>3.37</v>
      </c>
      <c r="G87" s="25">
        <v>6</v>
      </c>
      <c r="I87" s="21">
        <v>6</v>
      </c>
      <c r="J87" s="22">
        <v>20</v>
      </c>
      <c r="K87" s="23" t="s">
        <v>223</v>
      </c>
      <c r="L87" s="24" t="str">
        <f>IF(J87&gt;0,VLOOKUP(J87,Lookup!$A$20:$B$35,2,0),"")</f>
        <v>Kilmarnock Harriers</v>
      </c>
      <c r="M87" s="149">
        <v>2.83</v>
      </c>
      <c r="N87" s="25">
        <v>3</v>
      </c>
    </row>
    <row r="88" spans="2:14" x14ac:dyDescent="0.25">
      <c r="B88" s="21">
        <v>7</v>
      </c>
      <c r="C88" s="22">
        <v>29</v>
      </c>
      <c r="D88" s="23" t="s">
        <v>214</v>
      </c>
      <c r="E88" s="24" t="str">
        <f>IF(C88&gt;0,VLOOKUP(C88,Lookup!$A$20:$B$35,2,0),"")</f>
        <v>Kirkitilloch Olympians</v>
      </c>
      <c r="F88" s="149">
        <v>2.72</v>
      </c>
      <c r="G88" s="25">
        <v>4</v>
      </c>
      <c r="I88" s="21">
        <v>7</v>
      </c>
      <c r="J88" s="22">
        <v>30</v>
      </c>
      <c r="K88" s="23" t="s">
        <v>246</v>
      </c>
      <c r="L88" s="24" t="str">
        <f>IF(J88&gt;0,VLOOKUP(J88,Lookup!$A$20:$B$35,2,0),"")</f>
        <v>Kirkitilloch Olympians</v>
      </c>
      <c r="M88" s="149">
        <v>2.69</v>
      </c>
      <c r="N88" s="25">
        <v>2</v>
      </c>
    </row>
    <row r="89" spans="2:14" x14ac:dyDescent="0.25">
      <c r="B89" s="27">
        <v>8</v>
      </c>
      <c r="C89" s="28"/>
      <c r="D89" s="29"/>
      <c r="E89" s="30" t="str">
        <f>IF(C89&gt;0,VLOOKUP(C89,Lookup!$A$20:$B$35,2,0),"")</f>
        <v/>
      </c>
      <c r="F89" s="150"/>
      <c r="G89" s="31">
        <v>2</v>
      </c>
      <c r="I89" s="27">
        <v>8</v>
      </c>
      <c r="J89" s="28"/>
      <c r="K89" s="29"/>
      <c r="L89" s="30" t="str">
        <f>IF(J89&gt;0,VLOOKUP(J89,Lookup!$A$20:$B$35,2,0),"")</f>
        <v/>
      </c>
      <c r="M89" s="150"/>
      <c r="N89" s="31">
        <v>1</v>
      </c>
    </row>
    <row r="91" spans="2:14" x14ac:dyDescent="0.25">
      <c r="B91" s="11" t="str">
        <f ca="1">INDIRECT("Lookup!C55")</f>
        <v>DISCUS Senior Men A</v>
      </c>
      <c r="C91" s="12"/>
      <c r="D91" s="13"/>
      <c r="E91" s="13"/>
      <c r="F91" s="13"/>
      <c r="G91" s="15"/>
      <c r="I91" s="11" t="str">
        <f ca="1">INDIRECT("Lookup!C56")</f>
        <v>DISCUS Senior Men B</v>
      </c>
      <c r="J91" s="12"/>
      <c r="K91" s="13"/>
      <c r="L91" s="13"/>
      <c r="M91" s="13"/>
      <c r="N91" s="15"/>
    </row>
    <row r="92" spans="2:14" x14ac:dyDescent="0.25">
      <c r="B92" s="16" t="s">
        <v>129</v>
      </c>
      <c r="C92" s="17" t="s">
        <v>130</v>
      </c>
      <c r="D92" s="18" t="s">
        <v>131</v>
      </c>
      <c r="E92" s="18" t="s">
        <v>132</v>
      </c>
      <c r="F92" s="17" t="s">
        <v>238</v>
      </c>
      <c r="G92" s="19" t="s">
        <v>127</v>
      </c>
      <c r="I92" s="16" t="s">
        <v>129</v>
      </c>
      <c r="J92" s="17" t="s">
        <v>130</v>
      </c>
      <c r="K92" s="18" t="s">
        <v>131</v>
      </c>
      <c r="L92" s="18" t="s">
        <v>132</v>
      </c>
      <c r="M92" s="17" t="s">
        <v>238</v>
      </c>
      <c r="N92" s="19" t="s">
        <v>127</v>
      </c>
    </row>
    <row r="93" spans="2:14" x14ac:dyDescent="0.25">
      <c r="B93" s="21">
        <v>1</v>
      </c>
      <c r="C93" s="22">
        <v>17</v>
      </c>
      <c r="D93" s="23" t="s">
        <v>247</v>
      </c>
      <c r="E93" s="24" t="str">
        <f>IF(C93&gt;0,VLOOKUP(C93,Lookup!$A$20:$B$35,2,0),"")</f>
        <v>Whitemoss AC</v>
      </c>
      <c r="F93" s="155">
        <v>26.6</v>
      </c>
      <c r="G93" s="25">
        <v>16</v>
      </c>
      <c r="I93" s="21">
        <v>1</v>
      </c>
      <c r="J93" s="22">
        <v>25</v>
      </c>
      <c r="K93" s="23" t="s">
        <v>426</v>
      </c>
      <c r="L93" s="24" t="str">
        <f>IF(J93&gt;0,VLOOKUP(J93,Lookup!$A$20:$B$35,2,0),"")</f>
        <v>Corstorphine AC</v>
      </c>
      <c r="M93" s="149">
        <v>21.64</v>
      </c>
      <c r="N93" s="25">
        <v>12</v>
      </c>
    </row>
    <row r="94" spans="2:14" x14ac:dyDescent="0.25">
      <c r="B94" s="21">
        <v>2</v>
      </c>
      <c r="C94" s="22">
        <v>27</v>
      </c>
      <c r="D94" s="23" t="s">
        <v>198</v>
      </c>
      <c r="E94" s="24" t="str">
        <f>IF(C94&gt;0,VLOOKUP(C94,Lookup!$A$20:$B$35,2,0),"")</f>
        <v>Lasswade AC</v>
      </c>
      <c r="F94" s="155">
        <v>25.41</v>
      </c>
      <c r="G94" s="25">
        <v>14</v>
      </c>
      <c r="I94" s="21">
        <v>2</v>
      </c>
      <c r="J94" s="22">
        <v>18</v>
      </c>
      <c r="K94" s="23" t="s">
        <v>248</v>
      </c>
      <c r="L94" s="24" t="str">
        <f>IF(J94&gt;0,VLOOKUP(J94,Lookup!$A$20:$B$35,2,0),"")</f>
        <v>Whitemoss AC</v>
      </c>
      <c r="M94" s="149">
        <v>17.809999999999999</v>
      </c>
      <c r="N94" s="25">
        <v>10</v>
      </c>
    </row>
    <row r="95" spans="2:14" x14ac:dyDescent="0.25">
      <c r="B95" s="21">
        <v>3</v>
      </c>
      <c r="C95" s="22">
        <v>26</v>
      </c>
      <c r="D95" s="23" t="s">
        <v>193</v>
      </c>
      <c r="E95" s="24" t="str">
        <f>IF(C95&gt;0,VLOOKUP(C95,Lookup!$A$20:$B$35,2,0),"")</f>
        <v>Corstorphine AC</v>
      </c>
      <c r="F95" s="155">
        <v>22.4</v>
      </c>
      <c r="G95" s="25">
        <v>12</v>
      </c>
      <c r="I95" s="21">
        <v>3</v>
      </c>
      <c r="J95" s="22">
        <v>24</v>
      </c>
      <c r="K95" s="23" t="s">
        <v>249</v>
      </c>
      <c r="L95" s="24" t="str">
        <f>IF(J95&gt;0,VLOOKUP(J95,Lookup!$A$20:$B$35,2,0),"")</f>
        <v>Falkirk Victoria Harriers</v>
      </c>
      <c r="M95" s="149">
        <v>16.16</v>
      </c>
      <c r="N95" s="25">
        <v>8</v>
      </c>
    </row>
    <row r="96" spans="2:14" x14ac:dyDescent="0.25">
      <c r="B96" s="21">
        <v>4</v>
      </c>
      <c r="C96" s="22">
        <v>23</v>
      </c>
      <c r="D96" s="23" t="s">
        <v>250</v>
      </c>
      <c r="E96" s="24" t="str">
        <f>IF(C96&gt;0,VLOOKUP(C96,Lookup!$A$20:$B$35,2,0),"")</f>
        <v>Falkirk Victoria Harriers</v>
      </c>
      <c r="F96" s="155">
        <v>20.76</v>
      </c>
      <c r="G96" s="25">
        <v>10</v>
      </c>
      <c r="I96" s="21">
        <v>4</v>
      </c>
      <c r="J96" s="22">
        <v>20</v>
      </c>
      <c r="K96" s="23" t="s">
        <v>203</v>
      </c>
      <c r="L96" s="24" t="str">
        <f>IF(J96&gt;0,VLOOKUP(J96,Lookup!$A$20:$B$35,2,0),"")</f>
        <v>Kilmarnock Harriers</v>
      </c>
      <c r="M96" s="149">
        <v>15.55</v>
      </c>
      <c r="N96" s="25">
        <v>6</v>
      </c>
    </row>
    <row r="97" spans="2:14" x14ac:dyDescent="0.25">
      <c r="B97" s="21">
        <v>5</v>
      </c>
      <c r="C97" s="22">
        <v>21</v>
      </c>
      <c r="D97" s="23" t="s">
        <v>208</v>
      </c>
      <c r="E97" s="24" t="str">
        <f>IF(C97&gt;0,VLOOKUP(C97,Lookup!$A$20:$B$35,2,0),"")</f>
        <v>Dunfermline T&amp;FC</v>
      </c>
      <c r="F97" s="155">
        <v>16.38</v>
      </c>
      <c r="G97" s="25">
        <v>8</v>
      </c>
      <c r="I97" s="21">
        <v>5</v>
      </c>
      <c r="J97" s="22">
        <v>22</v>
      </c>
      <c r="K97" s="23" t="s">
        <v>236</v>
      </c>
      <c r="L97" s="24" t="str">
        <f>IF(J97&gt;0,VLOOKUP(J97,Lookup!$A$20:$B$35,2,0),"")</f>
        <v>Dunfermline T&amp;FC</v>
      </c>
      <c r="M97" s="149">
        <v>15.52</v>
      </c>
      <c r="N97" s="25">
        <v>4</v>
      </c>
    </row>
    <row r="98" spans="2:14" x14ac:dyDescent="0.25">
      <c r="B98" s="21">
        <v>6</v>
      </c>
      <c r="C98" s="22">
        <v>19</v>
      </c>
      <c r="D98" s="23" t="s">
        <v>199</v>
      </c>
      <c r="E98" s="24" t="str">
        <f>IF(C98&gt;0,VLOOKUP(C98,Lookup!$A$20:$B$35,2,0),"")</f>
        <v>Kilmarnock Harriers</v>
      </c>
      <c r="F98" s="155">
        <v>16.07</v>
      </c>
      <c r="G98" s="25">
        <v>6</v>
      </c>
      <c r="I98" s="21">
        <v>6</v>
      </c>
      <c r="J98" s="22">
        <v>28</v>
      </c>
      <c r="K98" s="23" t="s">
        <v>251</v>
      </c>
      <c r="L98" s="24" t="str">
        <f>IF(J98&gt;0,VLOOKUP(J98,Lookup!$A$20:$B$35,2,0),"")</f>
        <v>Lasswade AC</v>
      </c>
      <c r="M98" s="149">
        <v>10.19</v>
      </c>
      <c r="N98" s="25">
        <v>3</v>
      </c>
    </row>
    <row r="99" spans="2:14" x14ac:dyDescent="0.25">
      <c r="B99" s="21">
        <v>7</v>
      </c>
      <c r="C99" s="22">
        <v>29</v>
      </c>
      <c r="D99" s="23" t="s">
        <v>252</v>
      </c>
      <c r="E99" s="24" t="str">
        <f>IF(C99&gt;0,VLOOKUP(C99,Lookup!$A$20:$B$35,2,0),"")</f>
        <v>Kirkitilloch Olympians</v>
      </c>
      <c r="F99" s="155">
        <v>14.21</v>
      </c>
      <c r="G99" s="25">
        <v>4</v>
      </c>
      <c r="I99" s="21">
        <v>7</v>
      </c>
      <c r="J99" s="22"/>
      <c r="K99" s="23"/>
      <c r="L99" s="24" t="str">
        <f>IF(J99&gt;0,VLOOKUP(J99,Lookup!$A$20:$B$35,2,0),"")</f>
        <v/>
      </c>
      <c r="M99" s="149"/>
      <c r="N99" s="25">
        <v>2</v>
      </c>
    </row>
    <row r="100" spans="2:14" x14ac:dyDescent="0.25">
      <c r="B100" s="27">
        <v>8</v>
      </c>
      <c r="C100" s="28"/>
      <c r="D100" s="29"/>
      <c r="E100" s="30" t="str">
        <f>IF(C100&gt;0,VLOOKUP(C100,Lookup!$A$20:$B$35,2,0),"")</f>
        <v/>
      </c>
      <c r="F100" s="156"/>
      <c r="G100" s="31">
        <v>2</v>
      </c>
      <c r="I100" s="27">
        <v>8</v>
      </c>
      <c r="J100" s="28"/>
      <c r="K100" s="29"/>
      <c r="L100" s="30" t="str">
        <f>IF(J100&gt;0,VLOOKUP(J100,Lookup!$A$20:$B$35,2,0),"")</f>
        <v/>
      </c>
      <c r="M100" s="150"/>
      <c r="N100" s="31">
        <v>1</v>
      </c>
    </row>
    <row r="102" spans="2:14" x14ac:dyDescent="0.25">
      <c r="B102" s="11" t="str">
        <f ca="1">INDIRECT("Lookup!C57")</f>
        <v>-</v>
      </c>
      <c r="C102" s="12"/>
      <c r="D102" s="13"/>
      <c r="E102" s="13"/>
      <c r="F102" s="13"/>
      <c r="G102" s="15"/>
      <c r="I102" s="11" t="str">
        <f ca="1">INDIRECT("Lookup!C58")</f>
        <v>-</v>
      </c>
      <c r="J102" s="12"/>
      <c r="K102" s="13"/>
      <c r="L102" s="13"/>
      <c r="M102" s="13"/>
      <c r="N102" s="15"/>
    </row>
    <row r="103" spans="2:14" x14ac:dyDescent="0.25">
      <c r="B103" s="16" t="s">
        <v>129</v>
      </c>
      <c r="C103" s="17" t="s">
        <v>130</v>
      </c>
      <c r="D103" s="18" t="s">
        <v>131</v>
      </c>
      <c r="E103" s="18" t="s">
        <v>132</v>
      </c>
      <c r="F103" s="17" t="s">
        <v>238</v>
      </c>
      <c r="G103" s="19" t="s">
        <v>127</v>
      </c>
      <c r="I103" s="16" t="s">
        <v>129</v>
      </c>
      <c r="J103" s="17" t="s">
        <v>130</v>
      </c>
      <c r="K103" s="18" t="s">
        <v>131</v>
      </c>
      <c r="L103" s="18" t="s">
        <v>132</v>
      </c>
      <c r="M103" s="17" t="s">
        <v>238</v>
      </c>
      <c r="N103" s="19" t="s">
        <v>127</v>
      </c>
    </row>
    <row r="104" spans="2:14" x14ac:dyDescent="0.25">
      <c r="B104" s="21">
        <v>1</v>
      </c>
      <c r="C104" s="22"/>
      <c r="D104" s="23"/>
      <c r="E104" s="24" t="str">
        <f>IF(C104&gt;0,VLOOKUP(C104,Lookup!$A$20:$B$35,2,0),"")</f>
        <v/>
      </c>
      <c r="F104" s="22"/>
      <c r="G104" s="25">
        <v>16</v>
      </c>
      <c r="I104" s="21">
        <v>1</v>
      </c>
      <c r="J104" s="22"/>
      <c r="K104" s="23"/>
      <c r="L104" s="24" t="str">
        <f>IF(J104&gt;0,VLOOKUP(J104,Lookup!$A$20:$B$35,2,0),"")</f>
        <v/>
      </c>
      <c r="M104" s="22"/>
      <c r="N104" s="25">
        <v>12</v>
      </c>
    </row>
    <row r="105" spans="2:14" x14ac:dyDescent="0.25">
      <c r="B105" s="21">
        <v>2</v>
      </c>
      <c r="C105" s="22"/>
      <c r="D105" s="23"/>
      <c r="E105" s="24" t="str">
        <f>IF(C105&gt;0,VLOOKUP(C105,Lookup!$A$20:$B$35,2,0),"")</f>
        <v/>
      </c>
      <c r="F105" s="22"/>
      <c r="G105" s="25">
        <v>14</v>
      </c>
      <c r="I105" s="21">
        <v>2</v>
      </c>
      <c r="J105" s="22"/>
      <c r="K105" s="23"/>
      <c r="L105" s="24" t="str">
        <f>IF(J105&gt;0,VLOOKUP(J105,Lookup!$A$20:$B$35,2,0),"")</f>
        <v/>
      </c>
      <c r="M105" s="22"/>
      <c r="N105" s="25">
        <v>10</v>
      </c>
    </row>
    <row r="106" spans="2:14" x14ac:dyDescent="0.25">
      <c r="B106" s="21">
        <v>3</v>
      </c>
      <c r="C106" s="22"/>
      <c r="D106" s="23"/>
      <c r="E106" s="24" t="str">
        <f>IF(C106&gt;0,VLOOKUP(C106,Lookup!$A$20:$B$35,2,0),"")</f>
        <v/>
      </c>
      <c r="F106" s="22"/>
      <c r="G106" s="25">
        <v>12</v>
      </c>
      <c r="I106" s="21">
        <v>3</v>
      </c>
      <c r="J106" s="22"/>
      <c r="K106" s="23"/>
      <c r="L106" s="24" t="str">
        <f>IF(J106&gt;0,VLOOKUP(J106,Lookup!$A$20:$B$35,2,0),"")</f>
        <v/>
      </c>
      <c r="M106" s="22"/>
      <c r="N106" s="25">
        <v>8</v>
      </c>
    </row>
    <row r="107" spans="2:14" x14ac:dyDescent="0.25">
      <c r="B107" s="21">
        <v>4</v>
      </c>
      <c r="C107" s="22"/>
      <c r="D107" s="23"/>
      <c r="E107" s="24" t="str">
        <f>IF(C107&gt;0,VLOOKUP(C107,Lookup!$A$20:$B$35,2,0),"")</f>
        <v/>
      </c>
      <c r="F107" s="22"/>
      <c r="G107" s="25">
        <v>10</v>
      </c>
      <c r="I107" s="21">
        <v>4</v>
      </c>
      <c r="J107" s="22"/>
      <c r="K107" s="23"/>
      <c r="L107" s="24" t="str">
        <f>IF(J107&gt;0,VLOOKUP(J107,Lookup!$A$20:$B$35,2,0),"")</f>
        <v/>
      </c>
      <c r="M107" s="22"/>
      <c r="N107" s="25">
        <v>6</v>
      </c>
    </row>
    <row r="108" spans="2:14" x14ac:dyDescent="0.25">
      <c r="B108" s="21">
        <v>5</v>
      </c>
      <c r="C108" s="22"/>
      <c r="D108" s="23"/>
      <c r="E108" s="24" t="str">
        <f>IF(C108&gt;0,VLOOKUP(C108,Lookup!$A$20:$B$35,2,0),"")</f>
        <v/>
      </c>
      <c r="F108" s="22"/>
      <c r="G108" s="25">
        <v>8</v>
      </c>
      <c r="I108" s="21">
        <v>5</v>
      </c>
      <c r="J108" s="22"/>
      <c r="K108" s="23"/>
      <c r="L108" s="24" t="str">
        <f>IF(J108&gt;0,VLOOKUP(J108,Lookup!$A$20:$B$35,2,0),"")</f>
        <v/>
      </c>
      <c r="M108" s="22"/>
      <c r="N108" s="25">
        <v>4</v>
      </c>
    </row>
    <row r="109" spans="2:14" x14ac:dyDescent="0.25">
      <c r="B109" s="21">
        <v>6</v>
      </c>
      <c r="C109" s="22"/>
      <c r="D109" s="23"/>
      <c r="E109" s="24" t="str">
        <f>IF(C109&gt;0,VLOOKUP(C109,Lookup!$A$20:$B$35,2,0),"")</f>
        <v/>
      </c>
      <c r="F109" s="22"/>
      <c r="G109" s="25">
        <v>6</v>
      </c>
      <c r="I109" s="21">
        <v>6</v>
      </c>
      <c r="J109" s="22"/>
      <c r="K109" s="23"/>
      <c r="L109" s="24" t="str">
        <f>IF(J109&gt;0,VLOOKUP(J109,Lookup!$A$20:$B$35,2,0),"")</f>
        <v/>
      </c>
      <c r="M109" s="22"/>
      <c r="N109" s="25">
        <v>3</v>
      </c>
    </row>
    <row r="110" spans="2:14" x14ac:dyDescent="0.25">
      <c r="B110" s="21">
        <v>7</v>
      </c>
      <c r="C110" s="22"/>
      <c r="D110" s="23"/>
      <c r="E110" s="24" t="str">
        <f>IF(C110&gt;0,VLOOKUP(C110,Lookup!$A$20:$B$35,2,0),"")</f>
        <v/>
      </c>
      <c r="F110" s="22"/>
      <c r="G110" s="25">
        <v>4</v>
      </c>
      <c r="I110" s="21">
        <v>7</v>
      </c>
      <c r="J110" s="22"/>
      <c r="K110" s="23"/>
      <c r="L110" s="24" t="str">
        <f>IF(J110&gt;0,VLOOKUP(J110,Lookup!$A$20:$B$35,2,0),"")</f>
        <v/>
      </c>
      <c r="M110" s="22"/>
      <c r="N110" s="25">
        <v>2</v>
      </c>
    </row>
    <row r="111" spans="2:14" x14ac:dyDescent="0.25">
      <c r="B111" s="27">
        <v>8</v>
      </c>
      <c r="C111" s="28"/>
      <c r="D111" s="29"/>
      <c r="E111" s="30" t="str">
        <f>IF(C111&gt;0,VLOOKUP(C111,Lookup!$A$20:$B$35,2,0),"")</f>
        <v/>
      </c>
      <c r="F111" s="28"/>
      <c r="G111" s="31">
        <v>2</v>
      </c>
      <c r="I111" s="27">
        <v>8</v>
      </c>
      <c r="J111" s="28"/>
      <c r="K111" s="29"/>
      <c r="L111" s="30" t="str">
        <f>IF(J111&gt;0,VLOOKUP(J111,Lookup!$A$20:$B$35,2,0),"")</f>
        <v/>
      </c>
      <c r="M111" s="28"/>
      <c r="N111" s="31">
        <v>1</v>
      </c>
    </row>
    <row r="113" spans="2:14" x14ac:dyDescent="0.25">
      <c r="B113" s="11" t="str">
        <f ca="1">INDIRECT("Lookup!C59")</f>
        <v>-</v>
      </c>
      <c r="C113" s="12"/>
      <c r="D113" s="13"/>
      <c r="E113" s="13"/>
      <c r="F113" s="13"/>
      <c r="G113" s="15"/>
      <c r="I113" s="11" t="str">
        <f ca="1">INDIRECT("Lookup!C60")</f>
        <v>-</v>
      </c>
      <c r="J113" s="12"/>
      <c r="K113" s="13"/>
      <c r="L113" s="13"/>
      <c r="M113" s="13"/>
      <c r="N113" s="15"/>
    </row>
    <row r="114" spans="2:14" x14ac:dyDescent="0.25">
      <c r="B114" s="16" t="s">
        <v>129</v>
      </c>
      <c r="C114" s="17" t="s">
        <v>130</v>
      </c>
      <c r="D114" s="18" t="s">
        <v>131</v>
      </c>
      <c r="E114" s="18" t="s">
        <v>132</v>
      </c>
      <c r="F114" s="17" t="s">
        <v>238</v>
      </c>
      <c r="G114" s="19" t="s">
        <v>127</v>
      </c>
      <c r="I114" s="16" t="s">
        <v>129</v>
      </c>
      <c r="J114" s="17" t="s">
        <v>130</v>
      </c>
      <c r="K114" s="18" t="s">
        <v>131</v>
      </c>
      <c r="L114" s="18" t="s">
        <v>132</v>
      </c>
      <c r="M114" s="17" t="s">
        <v>238</v>
      </c>
      <c r="N114" s="19" t="s">
        <v>127</v>
      </c>
    </row>
    <row r="115" spans="2:14" x14ac:dyDescent="0.25">
      <c r="B115" s="21">
        <v>1</v>
      </c>
      <c r="C115" s="22"/>
      <c r="D115" s="23"/>
      <c r="E115" s="24" t="str">
        <f>IF(C115&gt;0,VLOOKUP(C115,Lookup!$A$20:$B$35,2,0),"")</f>
        <v/>
      </c>
      <c r="F115" s="22"/>
      <c r="G115" s="25">
        <v>16</v>
      </c>
      <c r="I115" s="21">
        <v>1</v>
      </c>
      <c r="J115" s="22"/>
      <c r="K115" s="23"/>
      <c r="L115" s="24" t="str">
        <f>IF(J115&gt;0,VLOOKUP(J115,Lookup!$A$20:$B$35,2,0),"")</f>
        <v/>
      </c>
      <c r="M115" s="22"/>
      <c r="N115" s="25">
        <v>12</v>
      </c>
    </row>
    <row r="116" spans="2:14" x14ac:dyDescent="0.25">
      <c r="B116" s="21">
        <v>2</v>
      </c>
      <c r="C116" s="22"/>
      <c r="D116" s="23"/>
      <c r="E116" s="24" t="str">
        <f>IF(C116&gt;0,VLOOKUP(C116,Lookup!$A$20:$B$35,2,0),"")</f>
        <v/>
      </c>
      <c r="F116" s="22"/>
      <c r="G116" s="25">
        <v>14</v>
      </c>
      <c r="I116" s="21">
        <v>2</v>
      </c>
      <c r="J116" s="22"/>
      <c r="K116" s="23"/>
      <c r="L116" s="24" t="str">
        <f>IF(J116&gt;0,VLOOKUP(J116,Lookup!$A$20:$B$35,2,0),"")</f>
        <v/>
      </c>
      <c r="M116" s="22"/>
      <c r="N116" s="25">
        <v>10</v>
      </c>
    </row>
    <row r="117" spans="2:14" x14ac:dyDescent="0.25">
      <c r="B117" s="21">
        <v>3</v>
      </c>
      <c r="C117" s="22"/>
      <c r="D117" s="23"/>
      <c r="E117" s="24" t="str">
        <f>IF(C117&gt;0,VLOOKUP(C117,Lookup!$A$20:$B$35,2,0),"")</f>
        <v/>
      </c>
      <c r="F117" s="22"/>
      <c r="G117" s="25">
        <v>12</v>
      </c>
      <c r="I117" s="21">
        <v>3</v>
      </c>
      <c r="J117" s="22"/>
      <c r="K117" s="23"/>
      <c r="L117" s="24" t="str">
        <f>IF(J117&gt;0,VLOOKUP(J117,Lookup!$A$20:$B$35,2,0),"")</f>
        <v/>
      </c>
      <c r="M117" s="22"/>
      <c r="N117" s="25">
        <v>8</v>
      </c>
    </row>
    <row r="118" spans="2:14" x14ac:dyDescent="0.25">
      <c r="B118" s="21">
        <v>4</v>
      </c>
      <c r="C118" s="22"/>
      <c r="D118" s="23"/>
      <c r="E118" s="24" t="str">
        <f>IF(C118&gt;0,VLOOKUP(C118,Lookup!$A$20:$B$35,2,0),"")</f>
        <v/>
      </c>
      <c r="F118" s="22"/>
      <c r="G118" s="25">
        <v>10</v>
      </c>
      <c r="I118" s="21">
        <v>4</v>
      </c>
      <c r="J118" s="22"/>
      <c r="K118" s="23"/>
      <c r="L118" s="24" t="str">
        <f>IF(J118&gt;0,VLOOKUP(J118,Lookup!$A$20:$B$35,2,0),"")</f>
        <v/>
      </c>
      <c r="M118" s="22"/>
      <c r="N118" s="25">
        <v>6</v>
      </c>
    </row>
    <row r="119" spans="2:14" x14ac:dyDescent="0.25">
      <c r="B119" s="21">
        <v>5</v>
      </c>
      <c r="C119" s="22"/>
      <c r="D119" s="23"/>
      <c r="E119" s="24" t="str">
        <f>IF(C119&gt;0,VLOOKUP(C119,Lookup!$A$20:$B$35,2,0),"")</f>
        <v/>
      </c>
      <c r="F119" s="22"/>
      <c r="G119" s="25">
        <v>8</v>
      </c>
      <c r="I119" s="21">
        <v>5</v>
      </c>
      <c r="J119" s="22"/>
      <c r="K119" s="23"/>
      <c r="L119" s="24" t="str">
        <f>IF(J119&gt;0,VLOOKUP(J119,Lookup!$A$20:$B$35,2,0),"")</f>
        <v/>
      </c>
      <c r="M119" s="22"/>
      <c r="N119" s="25">
        <v>4</v>
      </c>
    </row>
    <row r="120" spans="2:14" x14ac:dyDescent="0.25">
      <c r="B120" s="21">
        <v>6</v>
      </c>
      <c r="C120" s="22"/>
      <c r="D120" s="23"/>
      <c r="E120" s="24" t="str">
        <f>IF(C120&gt;0,VLOOKUP(C120,Lookup!$A$20:$B$35,2,0),"")</f>
        <v/>
      </c>
      <c r="F120" s="22"/>
      <c r="G120" s="25">
        <v>6</v>
      </c>
      <c r="I120" s="21">
        <v>6</v>
      </c>
      <c r="J120" s="22"/>
      <c r="K120" s="23"/>
      <c r="L120" s="24" t="str">
        <f>IF(J120&gt;0,VLOOKUP(J120,Lookup!$A$20:$B$35,2,0),"")</f>
        <v/>
      </c>
      <c r="M120" s="22"/>
      <c r="N120" s="25">
        <v>3</v>
      </c>
    </row>
    <row r="121" spans="2:14" x14ac:dyDescent="0.25">
      <c r="B121" s="21">
        <v>7</v>
      </c>
      <c r="C121" s="22"/>
      <c r="D121" s="23"/>
      <c r="E121" s="24" t="str">
        <f>IF(C121&gt;0,VLOOKUP(C121,Lookup!$A$20:$B$35,2,0),"")</f>
        <v/>
      </c>
      <c r="F121" s="22"/>
      <c r="G121" s="25">
        <v>4</v>
      </c>
      <c r="I121" s="21">
        <v>7</v>
      </c>
      <c r="J121" s="22"/>
      <c r="K121" s="23"/>
      <c r="L121" s="24" t="str">
        <f>IF(J121&gt;0,VLOOKUP(J121,Lookup!$A$20:$B$35,2,0),"")</f>
        <v/>
      </c>
      <c r="M121" s="22"/>
      <c r="N121" s="25">
        <v>2</v>
      </c>
    </row>
    <row r="122" spans="2:14" x14ac:dyDescent="0.25">
      <c r="B122" s="27">
        <v>8</v>
      </c>
      <c r="C122" s="28"/>
      <c r="D122" s="29"/>
      <c r="E122" s="30" t="str">
        <f>IF(C122&gt;0,VLOOKUP(C122,Lookup!$A$20:$B$35,2,0),"")</f>
        <v/>
      </c>
      <c r="F122" s="28"/>
      <c r="G122" s="31">
        <v>2</v>
      </c>
      <c r="I122" s="27">
        <v>8</v>
      </c>
      <c r="J122" s="28"/>
      <c r="K122" s="29"/>
      <c r="L122" s="30" t="str">
        <f>IF(J122&gt;0,VLOOKUP(J122,Lookup!$A$20:$B$35,2,0),"")</f>
        <v/>
      </c>
      <c r="M122" s="28"/>
      <c r="N122" s="31">
        <v>1</v>
      </c>
    </row>
    <row r="124" spans="2:14" x14ac:dyDescent="0.25">
      <c r="B124" s="11" t="str">
        <f ca="1">INDIRECT("Lookup!C61")</f>
        <v>-</v>
      </c>
      <c r="C124" s="12"/>
      <c r="D124" s="13"/>
      <c r="E124" s="13"/>
      <c r="F124" s="13"/>
      <c r="G124" s="15"/>
      <c r="I124" s="11" t="str">
        <f ca="1">INDIRECT("Lookup!C62")</f>
        <v>-</v>
      </c>
      <c r="J124" s="12"/>
      <c r="K124" s="13"/>
      <c r="L124" s="13"/>
      <c r="M124" s="13"/>
      <c r="N124" s="15"/>
    </row>
    <row r="125" spans="2:14" x14ac:dyDescent="0.25">
      <c r="B125" s="16" t="s">
        <v>129</v>
      </c>
      <c r="C125" s="17" t="s">
        <v>130</v>
      </c>
      <c r="D125" s="18" t="s">
        <v>131</v>
      </c>
      <c r="E125" s="18" t="s">
        <v>132</v>
      </c>
      <c r="F125" s="17" t="s">
        <v>238</v>
      </c>
      <c r="G125" s="19" t="s">
        <v>127</v>
      </c>
      <c r="I125" s="16" t="s">
        <v>129</v>
      </c>
      <c r="J125" s="17" t="s">
        <v>130</v>
      </c>
      <c r="K125" s="18" t="s">
        <v>131</v>
      </c>
      <c r="L125" s="18" t="s">
        <v>132</v>
      </c>
      <c r="M125" s="17" t="s">
        <v>238</v>
      </c>
      <c r="N125" s="19" t="s">
        <v>127</v>
      </c>
    </row>
    <row r="126" spans="2:14" x14ac:dyDescent="0.25">
      <c r="B126" s="21">
        <v>1</v>
      </c>
      <c r="C126" s="22"/>
      <c r="D126" s="23"/>
      <c r="E126" s="24" t="str">
        <f>IF(C126&gt;0,VLOOKUP(C126,Lookup!$A$20:$B$35,2,0),"")</f>
        <v/>
      </c>
      <c r="F126" s="22"/>
      <c r="G126" s="25">
        <v>16</v>
      </c>
      <c r="I126" s="21">
        <v>1</v>
      </c>
      <c r="J126" s="22"/>
      <c r="K126" s="23"/>
      <c r="L126" s="24" t="str">
        <f>IF(J126&gt;0,VLOOKUP(J126,Lookup!$A$20:$B$35,2,0),"")</f>
        <v/>
      </c>
      <c r="M126" s="22"/>
      <c r="N126" s="25">
        <v>12</v>
      </c>
    </row>
    <row r="127" spans="2:14" x14ac:dyDescent="0.25">
      <c r="B127" s="21">
        <v>2</v>
      </c>
      <c r="C127" s="22"/>
      <c r="D127" s="23"/>
      <c r="E127" s="24" t="str">
        <f>IF(C127&gt;0,VLOOKUP(C127,Lookup!$A$20:$B$35,2,0),"")</f>
        <v/>
      </c>
      <c r="F127" s="22"/>
      <c r="G127" s="25">
        <v>14</v>
      </c>
      <c r="I127" s="21">
        <v>2</v>
      </c>
      <c r="J127" s="22"/>
      <c r="K127" s="23"/>
      <c r="L127" s="24" t="str">
        <f>IF(J127&gt;0,VLOOKUP(J127,Lookup!$A$20:$B$35,2,0),"")</f>
        <v/>
      </c>
      <c r="M127" s="22"/>
      <c r="N127" s="25">
        <v>10</v>
      </c>
    </row>
    <row r="128" spans="2:14" x14ac:dyDescent="0.25">
      <c r="B128" s="21">
        <v>3</v>
      </c>
      <c r="C128" s="22"/>
      <c r="D128" s="23"/>
      <c r="E128" s="24" t="str">
        <f>IF(C128&gt;0,VLOOKUP(C128,Lookup!$A$20:$B$35,2,0),"")</f>
        <v/>
      </c>
      <c r="F128" s="22"/>
      <c r="G128" s="25">
        <v>12</v>
      </c>
      <c r="I128" s="21">
        <v>3</v>
      </c>
      <c r="J128" s="22"/>
      <c r="K128" s="23"/>
      <c r="L128" s="24" t="str">
        <f>IF(J128&gt;0,VLOOKUP(J128,Lookup!$A$20:$B$35,2,0),"")</f>
        <v/>
      </c>
      <c r="M128" s="22"/>
      <c r="N128" s="25">
        <v>8</v>
      </c>
    </row>
    <row r="129" spans="2:14" x14ac:dyDescent="0.25">
      <c r="B129" s="21">
        <v>4</v>
      </c>
      <c r="C129" s="22"/>
      <c r="D129" s="23"/>
      <c r="E129" s="24" t="str">
        <f>IF(C129&gt;0,VLOOKUP(C129,Lookup!$A$20:$B$35,2,0),"")</f>
        <v/>
      </c>
      <c r="F129" s="22"/>
      <c r="G129" s="25">
        <v>10</v>
      </c>
      <c r="I129" s="21">
        <v>4</v>
      </c>
      <c r="J129" s="22"/>
      <c r="K129" s="23"/>
      <c r="L129" s="24" t="str">
        <f>IF(J129&gt;0,VLOOKUP(J129,Lookup!$A$20:$B$35,2,0),"")</f>
        <v/>
      </c>
      <c r="M129" s="22"/>
      <c r="N129" s="25">
        <v>6</v>
      </c>
    </row>
    <row r="130" spans="2:14" x14ac:dyDescent="0.25">
      <c r="B130" s="21">
        <v>5</v>
      </c>
      <c r="C130" s="22"/>
      <c r="D130" s="23"/>
      <c r="E130" s="24" t="str">
        <f>IF(C130&gt;0,VLOOKUP(C130,Lookup!$A$20:$B$35,2,0),"")</f>
        <v/>
      </c>
      <c r="F130" s="22"/>
      <c r="G130" s="25">
        <v>8</v>
      </c>
      <c r="I130" s="21">
        <v>5</v>
      </c>
      <c r="J130" s="22"/>
      <c r="K130" s="23"/>
      <c r="L130" s="24" t="str">
        <f>IF(J130&gt;0,VLOOKUP(J130,Lookup!$A$20:$B$35,2,0),"")</f>
        <v/>
      </c>
      <c r="M130" s="22"/>
      <c r="N130" s="25">
        <v>4</v>
      </c>
    </row>
    <row r="131" spans="2:14" x14ac:dyDescent="0.25">
      <c r="B131" s="21">
        <v>6</v>
      </c>
      <c r="C131" s="22"/>
      <c r="D131" s="23"/>
      <c r="E131" s="24" t="str">
        <f>IF(C131&gt;0,VLOOKUP(C131,Lookup!$A$20:$B$35,2,0),"")</f>
        <v/>
      </c>
      <c r="F131" s="22"/>
      <c r="G131" s="25">
        <v>6</v>
      </c>
      <c r="I131" s="21">
        <v>6</v>
      </c>
      <c r="J131" s="22"/>
      <c r="K131" s="23"/>
      <c r="L131" s="24" t="str">
        <f>IF(J131&gt;0,VLOOKUP(J131,Lookup!$A$20:$B$35,2,0),"")</f>
        <v/>
      </c>
      <c r="M131" s="22"/>
      <c r="N131" s="25">
        <v>3</v>
      </c>
    </row>
    <row r="132" spans="2:14" x14ac:dyDescent="0.25">
      <c r="B132" s="21">
        <v>7</v>
      </c>
      <c r="C132" s="22"/>
      <c r="D132" s="23"/>
      <c r="E132" s="24" t="str">
        <f>IF(C132&gt;0,VLOOKUP(C132,Lookup!$A$20:$B$35,2,0),"")</f>
        <v/>
      </c>
      <c r="F132" s="22"/>
      <c r="G132" s="25">
        <v>4</v>
      </c>
      <c r="I132" s="21">
        <v>7</v>
      </c>
      <c r="J132" s="22"/>
      <c r="K132" s="23"/>
      <c r="L132" s="24" t="str">
        <f>IF(J132&gt;0,VLOOKUP(J132,Lookup!$A$20:$B$35,2,0),"")</f>
        <v/>
      </c>
      <c r="M132" s="22"/>
      <c r="N132" s="25">
        <v>2</v>
      </c>
    </row>
    <row r="133" spans="2:14" x14ac:dyDescent="0.25">
      <c r="B133" s="27">
        <v>8</v>
      </c>
      <c r="C133" s="28"/>
      <c r="D133" s="29"/>
      <c r="E133" s="30" t="str">
        <f>IF(C133&gt;0,VLOOKUP(C133,Lookup!$A$20:$B$35,2,0),"")</f>
        <v/>
      </c>
      <c r="F133" s="28"/>
      <c r="G133" s="31">
        <v>2</v>
      </c>
      <c r="I133" s="27">
        <v>8</v>
      </c>
      <c r="J133" s="28"/>
      <c r="K133" s="29"/>
      <c r="L133" s="30" t="str">
        <f>IF(J133&gt;0,VLOOKUP(J133,Lookup!$A$20:$B$35,2,0),"")</f>
        <v/>
      </c>
      <c r="M133" s="28"/>
      <c r="N133" s="31">
        <v>1</v>
      </c>
    </row>
    <row r="135" spans="2:14" x14ac:dyDescent="0.25">
      <c r="B135" s="11" t="str">
        <f ca="1">INDIRECT("Lookup!C63")</f>
        <v>-</v>
      </c>
      <c r="C135" s="12"/>
      <c r="D135" s="13"/>
      <c r="E135" s="13"/>
      <c r="F135" s="13"/>
      <c r="G135" s="15"/>
      <c r="I135" s="11" t="str">
        <f ca="1">INDIRECT("Lookup!C64")</f>
        <v>-</v>
      </c>
      <c r="J135" s="12"/>
      <c r="K135" s="13"/>
      <c r="L135" s="13"/>
      <c r="M135" s="13"/>
      <c r="N135" s="15"/>
    </row>
    <row r="136" spans="2:14" x14ac:dyDescent="0.25">
      <c r="B136" s="16" t="s">
        <v>129</v>
      </c>
      <c r="C136" s="17" t="s">
        <v>130</v>
      </c>
      <c r="D136" s="18" t="s">
        <v>131</v>
      </c>
      <c r="E136" s="18" t="s">
        <v>132</v>
      </c>
      <c r="F136" s="17" t="s">
        <v>238</v>
      </c>
      <c r="G136" s="19" t="s">
        <v>127</v>
      </c>
      <c r="I136" s="16" t="s">
        <v>129</v>
      </c>
      <c r="J136" s="17" t="s">
        <v>130</v>
      </c>
      <c r="K136" s="18" t="s">
        <v>131</v>
      </c>
      <c r="L136" s="18" t="s">
        <v>132</v>
      </c>
      <c r="M136" s="17" t="s">
        <v>238</v>
      </c>
      <c r="N136" s="19" t="s">
        <v>127</v>
      </c>
    </row>
    <row r="137" spans="2:14" x14ac:dyDescent="0.25">
      <c r="B137" s="21">
        <v>1</v>
      </c>
      <c r="C137" s="22"/>
      <c r="D137" s="23"/>
      <c r="E137" s="24" t="str">
        <f>IF(C137&gt;0,VLOOKUP(C137,Lookup!$A$20:$B$35,2,0),"")</f>
        <v/>
      </c>
      <c r="F137" s="22"/>
      <c r="G137" s="25">
        <v>16</v>
      </c>
      <c r="I137" s="21">
        <v>1</v>
      </c>
      <c r="J137" s="22"/>
      <c r="K137" s="23"/>
      <c r="L137" s="24" t="str">
        <f>IF(J137&gt;0,VLOOKUP(J137,Lookup!$A$20:$B$35,2,0),"")</f>
        <v/>
      </c>
      <c r="M137" s="22"/>
      <c r="N137" s="25">
        <v>12</v>
      </c>
    </row>
    <row r="138" spans="2:14" x14ac:dyDescent="0.25">
      <c r="B138" s="21">
        <v>2</v>
      </c>
      <c r="C138" s="22"/>
      <c r="D138" s="23"/>
      <c r="E138" s="24" t="str">
        <f>IF(C138&gt;0,VLOOKUP(C138,Lookup!$A$20:$B$35,2,0),"")</f>
        <v/>
      </c>
      <c r="F138" s="22"/>
      <c r="G138" s="25">
        <v>14</v>
      </c>
      <c r="I138" s="21">
        <v>2</v>
      </c>
      <c r="J138" s="22"/>
      <c r="K138" s="23"/>
      <c r="L138" s="24" t="str">
        <f>IF(J138&gt;0,VLOOKUP(J138,Lookup!$A$20:$B$35,2,0),"")</f>
        <v/>
      </c>
      <c r="M138" s="22"/>
      <c r="N138" s="25">
        <v>10</v>
      </c>
    </row>
    <row r="139" spans="2:14" x14ac:dyDescent="0.25">
      <c r="B139" s="21">
        <v>3</v>
      </c>
      <c r="C139" s="22"/>
      <c r="D139" s="23"/>
      <c r="E139" s="24" t="str">
        <f>IF(C139&gt;0,VLOOKUP(C139,Lookup!$A$20:$B$35,2,0),"")</f>
        <v/>
      </c>
      <c r="F139" s="22"/>
      <c r="G139" s="25">
        <v>12</v>
      </c>
      <c r="I139" s="21">
        <v>3</v>
      </c>
      <c r="J139" s="22"/>
      <c r="K139" s="23"/>
      <c r="L139" s="24" t="str">
        <f>IF(J139&gt;0,VLOOKUP(J139,Lookup!$A$20:$B$35,2,0),"")</f>
        <v/>
      </c>
      <c r="M139" s="22"/>
      <c r="N139" s="25">
        <v>8</v>
      </c>
    </row>
    <row r="140" spans="2:14" x14ac:dyDescent="0.25">
      <c r="B140" s="21">
        <v>4</v>
      </c>
      <c r="C140" s="22"/>
      <c r="D140" s="23"/>
      <c r="E140" s="24" t="str">
        <f>IF(C140&gt;0,VLOOKUP(C140,Lookup!$A$20:$B$35,2,0),"")</f>
        <v/>
      </c>
      <c r="F140" s="22"/>
      <c r="G140" s="25">
        <v>10</v>
      </c>
      <c r="I140" s="21">
        <v>4</v>
      </c>
      <c r="J140" s="22"/>
      <c r="K140" s="23"/>
      <c r="L140" s="24" t="str">
        <f>IF(J140&gt;0,VLOOKUP(J140,Lookup!$A$20:$B$35,2,0),"")</f>
        <v/>
      </c>
      <c r="M140" s="22"/>
      <c r="N140" s="25">
        <v>6</v>
      </c>
    </row>
    <row r="141" spans="2:14" x14ac:dyDescent="0.25">
      <c r="B141" s="21">
        <v>5</v>
      </c>
      <c r="C141" s="22"/>
      <c r="D141" s="23"/>
      <c r="E141" s="24" t="str">
        <f>IF(C141&gt;0,VLOOKUP(C141,Lookup!$A$20:$B$35,2,0),"")</f>
        <v/>
      </c>
      <c r="F141" s="22"/>
      <c r="G141" s="25">
        <v>8</v>
      </c>
      <c r="I141" s="21">
        <v>5</v>
      </c>
      <c r="J141" s="22"/>
      <c r="K141" s="23"/>
      <c r="L141" s="24" t="str">
        <f>IF(J141&gt;0,VLOOKUP(J141,Lookup!$A$20:$B$35,2,0),"")</f>
        <v/>
      </c>
      <c r="M141" s="22"/>
      <c r="N141" s="25">
        <v>4</v>
      </c>
    </row>
    <row r="142" spans="2:14" x14ac:dyDescent="0.25">
      <c r="B142" s="21">
        <v>6</v>
      </c>
      <c r="C142" s="22"/>
      <c r="D142" s="23"/>
      <c r="E142" s="24" t="str">
        <f>IF(C142&gt;0,VLOOKUP(C142,Lookup!$A$20:$B$35,2,0),"")</f>
        <v/>
      </c>
      <c r="F142" s="22"/>
      <c r="G142" s="25">
        <v>6</v>
      </c>
      <c r="I142" s="21">
        <v>6</v>
      </c>
      <c r="J142" s="22"/>
      <c r="K142" s="23"/>
      <c r="L142" s="24" t="str">
        <f>IF(J142&gt;0,VLOOKUP(J142,Lookup!$A$20:$B$35,2,0),"")</f>
        <v/>
      </c>
      <c r="M142" s="22"/>
      <c r="N142" s="25">
        <v>3</v>
      </c>
    </row>
    <row r="143" spans="2:14" x14ac:dyDescent="0.25">
      <c r="B143" s="21">
        <v>7</v>
      </c>
      <c r="C143" s="22"/>
      <c r="D143" s="23"/>
      <c r="E143" s="24" t="str">
        <f>IF(C143&gt;0,VLOOKUP(C143,Lookup!$A$20:$B$35,2,0),"")</f>
        <v/>
      </c>
      <c r="F143" s="22"/>
      <c r="G143" s="25">
        <v>4</v>
      </c>
      <c r="I143" s="21">
        <v>7</v>
      </c>
      <c r="J143" s="22"/>
      <c r="K143" s="23"/>
      <c r="L143" s="24" t="str">
        <f>IF(J143&gt;0,VLOOKUP(J143,Lookup!$A$20:$B$35,2,0),"")</f>
        <v/>
      </c>
      <c r="M143" s="22"/>
      <c r="N143" s="25">
        <v>2</v>
      </c>
    </row>
    <row r="144" spans="2:14" x14ac:dyDescent="0.25">
      <c r="B144" s="27">
        <v>8</v>
      </c>
      <c r="C144" s="28"/>
      <c r="D144" s="29"/>
      <c r="E144" s="30" t="str">
        <f>IF(C144&gt;0,VLOOKUP(C144,Lookup!$A$20:$B$35,2,0),"")</f>
        <v/>
      </c>
      <c r="F144" s="28"/>
      <c r="G144" s="31">
        <v>2</v>
      </c>
      <c r="I144" s="27">
        <v>8</v>
      </c>
      <c r="J144" s="28"/>
      <c r="K144" s="29"/>
      <c r="L144" s="30" t="str">
        <f>IF(J144&gt;0,VLOOKUP(J144,Lookup!$A$20:$B$35,2,0),"")</f>
        <v/>
      </c>
      <c r="M144" s="28"/>
      <c r="N144" s="31">
        <v>1</v>
      </c>
    </row>
    <row r="146" spans="2:14" x14ac:dyDescent="0.25">
      <c r="B146" s="11" t="str">
        <f ca="1">INDIRECT("Lookup!C65")</f>
        <v>-</v>
      </c>
      <c r="C146" s="12"/>
      <c r="D146" s="13"/>
      <c r="E146" s="13"/>
      <c r="F146" s="13"/>
      <c r="G146" s="15"/>
      <c r="I146" s="11" t="str">
        <f ca="1">INDIRECT("Lookup!C66")</f>
        <v>-</v>
      </c>
      <c r="J146" s="12"/>
      <c r="K146" s="13"/>
      <c r="L146" s="13"/>
      <c r="M146" s="13"/>
      <c r="N146" s="15"/>
    </row>
    <row r="147" spans="2:14" x14ac:dyDescent="0.25">
      <c r="B147" s="16" t="s">
        <v>129</v>
      </c>
      <c r="C147" s="17" t="s">
        <v>130</v>
      </c>
      <c r="D147" s="18" t="s">
        <v>131</v>
      </c>
      <c r="E147" s="18" t="s">
        <v>132</v>
      </c>
      <c r="F147" s="17" t="s">
        <v>238</v>
      </c>
      <c r="G147" s="19" t="s">
        <v>127</v>
      </c>
      <c r="I147" s="16" t="s">
        <v>129</v>
      </c>
      <c r="J147" s="17" t="s">
        <v>130</v>
      </c>
      <c r="K147" s="18" t="s">
        <v>131</v>
      </c>
      <c r="L147" s="18" t="s">
        <v>132</v>
      </c>
      <c r="M147" s="17" t="s">
        <v>238</v>
      </c>
      <c r="N147" s="19" t="s">
        <v>127</v>
      </c>
    </row>
    <row r="148" spans="2:14" x14ac:dyDescent="0.25">
      <c r="B148" s="21">
        <v>1</v>
      </c>
      <c r="C148" s="22"/>
      <c r="D148" s="23"/>
      <c r="E148" s="24" t="str">
        <f>IF(C148&gt;0,VLOOKUP(C148,Lookup!$A$20:$B$35,2,0),"")</f>
        <v/>
      </c>
      <c r="F148" s="22"/>
      <c r="G148" s="25">
        <v>16</v>
      </c>
      <c r="I148" s="21">
        <v>1</v>
      </c>
      <c r="J148" s="22"/>
      <c r="K148" s="23"/>
      <c r="L148" s="24" t="str">
        <f>IF(J148&gt;0,VLOOKUP(J148,Lookup!$A$20:$B$35,2,0),"")</f>
        <v/>
      </c>
      <c r="M148" s="22"/>
      <c r="N148" s="25">
        <v>12</v>
      </c>
    </row>
    <row r="149" spans="2:14" x14ac:dyDescent="0.25">
      <c r="B149" s="21">
        <v>2</v>
      </c>
      <c r="C149" s="22"/>
      <c r="D149" s="23"/>
      <c r="E149" s="24" t="str">
        <f>IF(C149&gt;0,VLOOKUP(C149,Lookup!$A$20:$B$35,2,0),"")</f>
        <v/>
      </c>
      <c r="F149" s="22"/>
      <c r="G149" s="25">
        <v>14</v>
      </c>
      <c r="I149" s="21">
        <v>2</v>
      </c>
      <c r="J149" s="22"/>
      <c r="K149" s="23"/>
      <c r="L149" s="24" t="str">
        <f>IF(J149&gt;0,VLOOKUP(J149,Lookup!$A$20:$B$35,2,0),"")</f>
        <v/>
      </c>
      <c r="M149" s="22"/>
      <c r="N149" s="25">
        <v>10</v>
      </c>
    </row>
    <row r="150" spans="2:14" x14ac:dyDescent="0.25">
      <c r="B150" s="21">
        <v>3</v>
      </c>
      <c r="C150" s="22"/>
      <c r="D150" s="23"/>
      <c r="E150" s="24" t="str">
        <f>IF(C150&gt;0,VLOOKUP(C150,Lookup!$A$20:$B$35,2,0),"")</f>
        <v/>
      </c>
      <c r="F150" s="22"/>
      <c r="G150" s="25">
        <v>12</v>
      </c>
      <c r="I150" s="21">
        <v>3</v>
      </c>
      <c r="J150" s="22"/>
      <c r="K150" s="23"/>
      <c r="L150" s="24" t="str">
        <f>IF(J150&gt;0,VLOOKUP(J150,Lookup!$A$20:$B$35,2,0),"")</f>
        <v/>
      </c>
      <c r="M150" s="22"/>
      <c r="N150" s="25">
        <v>8</v>
      </c>
    </row>
    <row r="151" spans="2:14" x14ac:dyDescent="0.25">
      <c r="B151" s="21">
        <v>4</v>
      </c>
      <c r="C151" s="22"/>
      <c r="D151" s="23"/>
      <c r="E151" s="24" t="str">
        <f>IF(C151&gt;0,VLOOKUP(C151,Lookup!$A$20:$B$35,2,0),"")</f>
        <v/>
      </c>
      <c r="F151" s="22"/>
      <c r="G151" s="25">
        <v>10</v>
      </c>
      <c r="I151" s="21">
        <v>4</v>
      </c>
      <c r="J151" s="22"/>
      <c r="K151" s="23"/>
      <c r="L151" s="24" t="str">
        <f>IF(J151&gt;0,VLOOKUP(J151,Lookup!$A$20:$B$35,2,0),"")</f>
        <v/>
      </c>
      <c r="M151" s="22"/>
      <c r="N151" s="25">
        <v>6</v>
      </c>
    </row>
    <row r="152" spans="2:14" x14ac:dyDescent="0.25">
      <c r="B152" s="21">
        <v>5</v>
      </c>
      <c r="C152" s="22"/>
      <c r="D152" s="23"/>
      <c r="E152" s="24" t="str">
        <f>IF(C152&gt;0,VLOOKUP(C152,Lookup!$A$20:$B$35,2,0),"")</f>
        <v/>
      </c>
      <c r="F152" s="22"/>
      <c r="G152" s="25">
        <v>8</v>
      </c>
      <c r="I152" s="21">
        <v>5</v>
      </c>
      <c r="J152" s="22"/>
      <c r="K152" s="23"/>
      <c r="L152" s="24" t="str">
        <f>IF(J152&gt;0,VLOOKUP(J152,Lookup!$A$20:$B$35,2,0),"")</f>
        <v/>
      </c>
      <c r="M152" s="22"/>
      <c r="N152" s="25">
        <v>4</v>
      </c>
    </row>
    <row r="153" spans="2:14" x14ac:dyDescent="0.25">
      <c r="B153" s="21">
        <v>6</v>
      </c>
      <c r="C153" s="22"/>
      <c r="D153" s="23"/>
      <c r="E153" s="24" t="str">
        <f>IF(C153&gt;0,VLOOKUP(C153,Lookup!$A$20:$B$35,2,0),"")</f>
        <v/>
      </c>
      <c r="F153" s="22"/>
      <c r="G153" s="25">
        <v>6</v>
      </c>
      <c r="I153" s="21">
        <v>6</v>
      </c>
      <c r="J153" s="22"/>
      <c r="K153" s="23"/>
      <c r="L153" s="24" t="str">
        <f>IF(J153&gt;0,VLOOKUP(J153,Lookup!$A$20:$B$35,2,0),"")</f>
        <v/>
      </c>
      <c r="M153" s="22"/>
      <c r="N153" s="25">
        <v>3</v>
      </c>
    </row>
    <row r="154" spans="2:14" x14ac:dyDescent="0.25">
      <c r="B154" s="21">
        <v>7</v>
      </c>
      <c r="C154" s="22"/>
      <c r="D154" s="23"/>
      <c r="E154" s="24" t="str">
        <f>IF(C154&gt;0,VLOOKUP(C154,Lookup!$A$20:$B$35,2,0),"")</f>
        <v/>
      </c>
      <c r="F154" s="22"/>
      <c r="G154" s="25">
        <v>4</v>
      </c>
      <c r="I154" s="21">
        <v>7</v>
      </c>
      <c r="J154" s="22"/>
      <c r="K154" s="23"/>
      <c r="L154" s="24" t="str">
        <f>IF(J154&gt;0,VLOOKUP(J154,Lookup!$A$20:$B$35,2,0),"")</f>
        <v/>
      </c>
      <c r="M154" s="22"/>
      <c r="N154" s="25">
        <v>2</v>
      </c>
    </row>
    <row r="155" spans="2:14" x14ac:dyDescent="0.25">
      <c r="B155" s="27">
        <v>8</v>
      </c>
      <c r="C155" s="28"/>
      <c r="D155" s="29"/>
      <c r="E155" s="30" t="str">
        <f>IF(C155&gt;0,VLOOKUP(C155,Lookup!$A$20:$B$35,2,0),"")</f>
        <v/>
      </c>
      <c r="F155" s="28"/>
      <c r="G155" s="31">
        <v>2</v>
      </c>
      <c r="I155" s="27">
        <v>8</v>
      </c>
      <c r="J155" s="28"/>
      <c r="K155" s="29"/>
      <c r="L155" s="30" t="str">
        <f>IF(J155&gt;0,VLOOKUP(J155,Lookup!$A$20:$B$35,2,0),"")</f>
        <v/>
      </c>
      <c r="M155" s="28"/>
      <c r="N155" s="31">
        <v>1</v>
      </c>
    </row>
    <row r="157" spans="2:14" x14ac:dyDescent="0.25">
      <c r="B157" s="11" t="str">
        <f ca="1">INDIRECT("Lookup!C67")</f>
        <v>-</v>
      </c>
      <c r="C157" s="12"/>
      <c r="D157" s="13"/>
      <c r="E157" s="13"/>
      <c r="F157" s="13"/>
      <c r="G157" s="15"/>
      <c r="I157" s="11" t="str">
        <f ca="1">INDIRECT("Lookup!C68")</f>
        <v>-</v>
      </c>
      <c r="J157" s="12"/>
      <c r="K157" s="13"/>
      <c r="L157" s="13"/>
      <c r="M157" s="13"/>
      <c r="N157" s="15"/>
    </row>
    <row r="158" spans="2:14" x14ac:dyDescent="0.25">
      <c r="B158" s="16" t="s">
        <v>129</v>
      </c>
      <c r="C158" s="17" t="s">
        <v>130</v>
      </c>
      <c r="D158" s="18" t="s">
        <v>131</v>
      </c>
      <c r="E158" s="18" t="s">
        <v>132</v>
      </c>
      <c r="F158" s="17" t="s">
        <v>238</v>
      </c>
      <c r="G158" s="19" t="s">
        <v>127</v>
      </c>
      <c r="I158" s="16" t="s">
        <v>129</v>
      </c>
      <c r="J158" s="17" t="s">
        <v>130</v>
      </c>
      <c r="K158" s="18" t="s">
        <v>131</v>
      </c>
      <c r="L158" s="18" t="s">
        <v>132</v>
      </c>
      <c r="M158" s="17" t="s">
        <v>238</v>
      </c>
      <c r="N158" s="19" t="s">
        <v>127</v>
      </c>
    </row>
    <row r="159" spans="2:14" x14ac:dyDescent="0.25">
      <c r="B159" s="21">
        <v>1</v>
      </c>
      <c r="C159" s="22"/>
      <c r="D159" s="23"/>
      <c r="E159" s="24" t="str">
        <f>IF(C159&gt;0,VLOOKUP(C159,Lookup!$A$20:$B$35,2,0),"")</f>
        <v/>
      </c>
      <c r="F159" s="22"/>
      <c r="G159" s="25">
        <v>16</v>
      </c>
      <c r="I159" s="21">
        <v>1</v>
      </c>
      <c r="J159" s="22"/>
      <c r="K159" s="23"/>
      <c r="L159" s="24" t="str">
        <f>IF(J159&gt;0,VLOOKUP(J159,Lookup!$A$20:$B$35,2,0),"")</f>
        <v/>
      </c>
      <c r="M159" s="22"/>
      <c r="N159" s="25">
        <v>12</v>
      </c>
    </row>
    <row r="160" spans="2:14" x14ac:dyDescent="0.25">
      <c r="B160" s="21">
        <v>2</v>
      </c>
      <c r="C160" s="22"/>
      <c r="D160" s="23"/>
      <c r="E160" s="24" t="str">
        <f>IF(C160&gt;0,VLOOKUP(C160,Lookup!$A$20:$B$35,2,0),"")</f>
        <v/>
      </c>
      <c r="F160" s="22"/>
      <c r="G160" s="25">
        <v>14</v>
      </c>
      <c r="I160" s="21">
        <v>2</v>
      </c>
      <c r="J160" s="22"/>
      <c r="K160" s="23"/>
      <c r="L160" s="24" t="str">
        <f>IF(J160&gt;0,VLOOKUP(J160,Lookup!$A$20:$B$35,2,0),"")</f>
        <v/>
      </c>
      <c r="M160" s="22"/>
      <c r="N160" s="25">
        <v>10</v>
      </c>
    </row>
    <row r="161" spans="2:14" x14ac:dyDescent="0.25">
      <c r="B161" s="21">
        <v>3</v>
      </c>
      <c r="C161" s="22"/>
      <c r="D161" s="23"/>
      <c r="E161" s="24" t="str">
        <f>IF(C161&gt;0,VLOOKUP(C161,Lookup!$A$20:$B$35,2,0),"")</f>
        <v/>
      </c>
      <c r="F161" s="22"/>
      <c r="G161" s="25">
        <v>12</v>
      </c>
      <c r="I161" s="21">
        <v>3</v>
      </c>
      <c r="J161" s="22"/>
      <c r="K161" s="23"/>
      <c r="L161" s="24" t="str">
        <f>IF(J161&gt;0,VLOOKUP(J161,Lookup!$A$20:$B$35,2,0),"")</f>
        <v/>
      </c>
      <c r="M161" s="22"/>
      <c r="N161" s="25">
        <v>8</v>
      </c>
    </row>
    <row r="162" spans="2:14" x14ac:dyDescent="0.25">
      <c r="B162" s="21">
        <v>4</v>
      </c>
      <c r="C162" s="22"/>
      <c r="D162" s="23"/>
      <c r="E162" s="24" t="str">
        <f>IF(C162&gt;0,VLOOKUP(C162,Lookup!$A$20:$B$35,2,0),"")</f>
        <v/>
      </c>
      <c r="F162" s="22"/>
      <c r="G162" s="25">
        <v>10</v>
      </c>
      <c r="I162" s="21">
        <v>4</v>
      </c>
      <c r="J162" s="22"/>
      <c r="K162" s="23"/>
      <c r="L162" s="24" t="str">
        <f>IF(J162&gt;0,VLOOKUP(J162,Lookup!$A$20:$B$35,2,0),"")</f>
        <v/>
      </c>
      <c r="M162" s="22"/>
      <c r="N162" s="25">
        <v>6</v>
      </c>
    </row>
    <row r="163" spans="2:14" x14ac:dyDescent="0.25">
      <c r="B163" s="21">
        <v>5</v>
      </c>
      <c r="C163" s="22"/>
      <c r="D163" s="23"/>
      <c r="E163" s="24" t="str">
        <f>IF(C163&gt;0,VLOOKUP(C163,Lookup!$A$20:$B$35,2,0),"")</f>
        <v/>
      </c>
      <c r="F163" s="22"/>
      <c r="G163" s="25">
        <v>8</v>
      </c>
      <c r="I163" s="21">
        <v>5</v>
      </c>
      <c r="J163" s="22"/>
      <c r="K163" s="23"/>
      <c r="L163" s="24" t="str">
        <f>IF(J163&gt;0,VLOOKUP(J163,Lookup!$A$20:$B$35,2,0),"")</f>
        <v/>
      </c>
      <c r="M163" s="22"/>
      <c r="N163" s="25">
        <v>4</v>
      </c>
    </row>
    <row r="164" spans="2:14" x14ac:dyDescent="0.25">
      <c r="B164" s="21">
        <v>6</v>
      </c>
      <c r="C164" s="22"/>
      <c r="D164" s="23"/>
      <c r="E164" s="24" t="str">
        <f>IF(C164&gt;0,VLOOKUP(C164,Lookup!$A$20:$B$35,2,0),"")</f>
        <v/>
      </c>
      <c r="F164" s="22"/>
      <c r="G164" s="25">
        <v>6</v>
      </c>
      <c r="I164" s="21">
        <v>6</v>
      </c>
      <c r="J164" s="22"/>
      <c r="K164" s="23"/>
      <c r="L164" s="24" t="str">
        <f>IF(J164&gt;0,VLOOKUP(J164,Lookup!$A$20:$B$35,2,0),"")</f>
        <v/>
      </c>
      <c r="M164" s="22"/>
      <c r="N164" s="25">
        <v>3</v>
      </c>
    </row>
    <row r="165" spans="2:14" x14ac:dyDescent="0.25">
      <c r="B165" s="21">
        <v>7</v>
      </c>
      <c r="C165" s="22"/>
      <c r="D165" s="23"/>
      <c r="E165" s="24" t="str">
        <f>IF(C165&gt;0,VLOOKUP(C165,Lookup!$A$20:$B$35,2,0),"")</f>
        <v/>
      </c>
      <c r="F165" s="22"/>
      <c r="G165" s="25">
        <v>4</v>
      </c>
      <c r="I165" s="21">
        <v>7</v>
      </c>
      <c r="J165" s="22"/>
      <c r="K165" s="23"/>
      <c r="L165" s="24" t="str">
        <f>IF(J165&gt;0,VLOOKUP(J165,Lookup!$A$20:$B$35,2,0),"")</f>
        <v/>
      </c>
      <c r="M165" s="22"/>
      <c r="N165" s="25">
        <v>2</v>
      </c>
    </row>
    <row r="166" spans="2:14" x14ac:dyDescent="0.25">
      <c r="B166" s="27">
        <v>8</v>
      </c>
      <c r="C166" s="28"/>
      <c r="D166" s="29"/>
      <c r="E166" s="30" t="str">
        <f>IF(C166&gt;0,VLOOKUP(C166,Lookup!$A$20:$B$35,2,0),"")</f>
        <v/>
      </c>
      <c r="F166" s="28"/>
      <c r="G166" s="31">
        <v>2</v>
      </c>
      <c r="I166" s="27">
        <v>8</v>
      </c>
      <c r="J166" s="28"/>
      <c r="K166" s="29"/>
      <c r="L166" s="30" t="str">
        <f>IF(J166&gt;0,VLOOKUP(J166,Lookup!$A$20:$B$35,2,0),"")</f>
        <v/>
      </c>
      <c r="M166" s="28"/>
      <c r="N166" s="31">
        <v>1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4"/>
  <sheetViews>
    <sheetView workbookViewId="0">
      <selection activeCell="B2" sqref="B2"/>
    </sheetView>
  </sheetViews>
  <sheetFormatPr defaultRowHeight="15" x14ac:dyDescent="0.25"/>
  <cols>
    <col min="1" max="1" width="3.85546875" style="1" customWidth="1"/>
    <col min="2" max="2" width="5.28515625" style="5" customWidth="1"/>
    <col min="3" max="3" width="5" style="5" customWidth="1"/>
    <col min="4" max="5" width="22.7109375" style="1" customWidth="1"/>
    <col min="6" max="8" width="9.140625" style="1"/>
    <col min="9" max="9" width="5.5703125" style="5" customWidth="1"/>
    <col min="10" max="10" width="4.42578125" style="5" customWidth="1"/>
    <col min="11" max="12" width="22.7109375" style="1" customWidth="1"/>
    <col min="13" max="16384" width="9.140625" style="1"/>
  </cols>
  <sheetData>
    <row r="1" spans="2:14" ht="26.25" x14ac:dyDescent="0.4">
      <c r="H1" s="9" t="str">
        <f>CONCATENATE("CSSAL ",Lookup!B4," ",Lookup!B6," ",Lookup!B8)</f>
        <v>CSSAL Division 2 Match 1 Kilmarnock</v>
      </c>
    </row>
    <row r="2" spans="2:14" ht="19.5" thickBot="1" x14ac:dyDescent="0.35">
      <c r="B2" s="10" t="s">
        <v>253</v>
      </c>
    </row>
    <row r="3" spans="2:14" ht="15.75" thickBot="1" x14ac:dyDescent="0.3">
      <c r="B3" s="11" t="str">
        <f ca="1">INDIRECT("Lookup!D39")</f>
        <v>300M Under 17 Women A</v>
      </c>
      <c r="C3" s="12"/>
      <c r="D3" s="13"/>
      <c r="E3" s="13"/>
      <c r="F3" s="13"/>
      <c r="G3" s="15"/>
      <c r="I3" s="11" t="str">
        <f ca="1">INDIRECT("Lookup!D40")</f>
        <v>300M Under 17 Women B</v>
      </c>
      <c r="J3" s="12"/>
      <c r="K3" s="13"/>
      <c r="L3" s="13"/>
      <c r="M3" s="13"/>
      <c r="N3" s="15"/>
    </row>
    <row r="4" spans="2:14" x14ac:dyDescent="0.25">
      <c r="B4" s="16" t="s">
        <v>129</v>
      </c>
      <c r="C4" s="17" t="s">
        <v>130</v>
      </c>
      <c r="D4" s="18" t="s">
        <v>131</v>
      </c>
      <c r="E4" s="18" t="s">
        <v>132</v>
      </c>
      <c r="F4" s="17" t="s">
        <v>133</v>
      </c>
      <c r="G4" s="19" t="s">
        <v>127</v>
      </c>
      <c r="I4" s="16" t="s">
        <v>129</v>
      </c>
      <c r="J4" s="17" t="s">
        <v>130</v>
      </c>
      <c r="K4" s="18" t="s">
        <v>131</v>
      </c>
      <c r="L4" s="18" t="s">
        <v>132</v>
      </c>
      <c r="M4" s="17" t="s">
        <v>133</v>
      </c>
      <c r="N4" s="19" t="s">
        <v>127</v>
      </c>
    </row>
    <row r="5" spans="2:14" x14ac:dyDescent="0.25">
      <c r="B5" s="21">
        <v>1</v>
      </c>
      <c r="C5" s="22">
        <v>27</v>
      </c>
      <c r="D5" s="159" t="s">
        <v>414</v>
      </c>
      <c r="E5" s="24" t="str">
        <f>IF(C5&gt;0,VLOOKUP(C5,[1]Lookup!$A$20:$B$35,2,0),"")</f>
        <v>Lasswade AC</v>
      </c>
      <c r="F5" s="149">
        <v>44.7</v>
      </c>
      <c r="G5" s="25">
        <v>16</v>
      </c>
      <c r="I5" s="21">
        <v>1</v>
      </c>
      <c r="J5" s="22">
        <v>18</v>
      </c>
      <c r="K5" s="159" t="s">
        <v>286</v>
      </c>
      <c r="L5" s="24" t="str">
        <f>IF(J5&gt;0,VLOOKUP(J5,[1]Lookup!$A$20:$B$35,2,0),"")</f>
        <v>Whitemoss AC</v>
      </c>
      <c r="M5" s="153">
        <v>47</v>
      </c>
      <c r="N5" s="25">
        <v>12</v>
      </c>
    </row>
    <row r="6" spans="2:14" x14ac:dyDescent="0.25">
      <c r="B6" s="21">
        <v>2</v>
      </c>
      <c r="C6" s="22">
        <v>17</v>
      </c>
      <c r="D6" s="159" t="s">
        <v>287</v>
      </c>
      <c r="E6" s="24" t="str">
        <f>IF(C6&gt;0,VLOOKUP(C6,[1]Lookup!$A$20:$B$35,2,0),"")</f>
        <v>Whitemoss AC</v>
      </c>
      <c r="F6" s="149">
        <v>45.1</v>
      </c>
      <c r="G6" s="25">
        <v>14</v>
      </c>
      <c r="I6" s="21">
        <v>2</v>
      </c>
      <c r="J6" s="22">
        <v>20</v>
      </c>
      <c r="K6" s="159" t="s">
        <v>330</v>
      </c>
      <c r="L6" s="24" t="str">
        <f>IF(J6&gt;0,VLOOKUP(J6,[1]Lookup!$A$20:$B$35,2,0),"")</f>
        <v>Kilmarnock Harriers</v>
      </c>
      <c r="M6" s="153">
        <v>48.5</v>
      </c>
      <c r="N6" s="25">
        <v>10</v>
      </c>
    </row>
    <row r="7" spans="2:14" x14ac:dyDescent="0.25">
      <c r="B7" s="21">
        <v>3</v>
      </c>
      <c r="C7" s="22">
        <v>19</v>
      </c>
      <c r="D7" s="159" t="s">
        <v>320</v>
      </c>
      <c r="E7" s="24" t="str">
        <f>IF(C7&gt;0,VLOOKUP(C7,[1]Lookup!$A$20:$B$35,2,0),"")</f>
        <v>Kilmarnock Harriers</v>
      </c>
      <c r="F7" s="149">
        <v>46.4</v>
      </c>
      <c r="G7" s="25">
        <v>12</v>
      </c>
      <c r="I7" s="21">
        <v>3</v>
      </c>
      <c r="J7" s="22">
        <v>30</v>
      </c>
      <c r="K7" s="159" t="s">
        <v>331</v>
      </c>
      <c r="L7" s="24" t="str">
        <f>IF(J7&gt;0,VLOOKUP(J7,[1]Lookup!$A$20:$B$35,2,0),"")</f>
        <v>Kirkitilloch Olympians</v>
      </c>
      <c r="M7" s="153">
        <v>53.5</v>
      </c>
      <c r="N7" s="25">
        <v>8</v>
      </c>
    </row>
    <row r="8" spans="2:14" x14ac:dyDescent="0.25">
      <c r="B8" s="21">
        <v>4</v>
      </c>
      <c r="C8" s="22">
        <v>23</v>
      </c>
      <c r="D8" s="159" t="s">
        <v>328</v>
      </c>
      <c r="E8" s="24" t="str">
        <f>IF(C8&gt;0,VLOOKUP(C8,[1]Lookup!$A$20:$B$35,2,0),"")</f>
        <v>Falkirk Victoria Harriers</v>
      </c>
      <c r="F8" s="149">
        <v>46.7</v>
      </c>
      <c r="G8" s="25">
        <v>10</v>
      </c>
      <c r="I8" s="21">
        <v>4</v>
      </c>
      <c r="J8" s="22"/>
      <c r="K8" s="159"/>
      <c r="L8" s="24" t="str">
        <f>IF(J8&gt;0,VLOOKUP(J8,[1]Lookup!$A$20:$B$35,2,0),"")</f>
        <v/>
      </c>
      <c r="M8" s="153"/>
      <c r="N8" s="25">
        <v>6</v>
      </c>
    </row>
    <row r="9" spans="2:14" x14ac:dyDescent="0.25">
      <c r="B9" s="21">
        <v>5</v>
      </c>
      <c r="C9" s="22">
        <v>25</v>
      </c>
      <c r="D9" s="159" t="s">
        <v>288</v>
      </c>
      <c r="E9" s="24" t="str">
        <f>IF(C9&gt;0,VLOOKUP(C9,[1]Lookup!$A$20:$B$35,2,0),"")</f>
        <v>Corstorphine AC</v>
      </c>
      <c r="F9" s="149">
        <v>48.3</v>
      </c>
      <c r="G9" s="25">
        <v>8</v>
      </c>
      <c r="I9" s="21">
        <v>5</v>
      </c>
      <c r="J9" s="22"/>
      <c r="K9" s="159"/>
      <c r="L9" s="24" t="str">
        <f>IF(J9&gt;0,VLOOKUP(J9,[1]Lookup!$A$20:$B$35,2,0),"")</f>
        <v/>
      </c>
      <c r="M9" s="153"/>
      <c r="N9" s="25">
        <v>4</v>
      </c>
    </row>
    <row r="10" spans="2:14" x14ac:dyDescent="0.25">
      <c r="B10" s="21">
        <v>6</v>
      </c>
      <c r="C10" s="22">
        <v>29</v>
      </c>
      <c r="D10" s="159" t="s">
        <v>329</v>
      </c>
      <c r="E10" s="24" t="str">
        <f>IF(C10&gt;0,VLOOKUP(C10,[1]Lookup!$A$20:$B$35,2,0),"")</f>
        <v>Kirkitilloch Olympians</v>
      </c>
      <c r="F10" s="149">
        <v>49.5</v>
      </c>
      <c r="G10" s="25">
        <v>6</v>
      </c>
      <c r="I10" s="21">
        <v>6</v>
      </c>
      <c r="J10" s="22"/>
      <c r="K10" s="159"/>
      <c r="L10" s="24" t="str">
        <f>IF(J10&gt;0,VLOOKUP(J10,[1]Lookup!$A$20:$B$35,2,0),"")</f>
        <v/>
      </c>
      <c r="M10" s="153"/>
      <c r="N10" s="25">
        <v>3</v>
      </c>
    </row>
    <row r="11" spans="2:14" x14ac:dyDescent="0.25">
      <c r="B11" s="21">
        <v>7</v>
      </c>
      <c r="C11" s="22"/>
      <c r="D11" s="159"/>
      <c r="E11" s="24" t="str">
        <f>IF(C11&gt;0,VLOOKUP(C11,[1]Lookup!$A$20:$B$35,2,0),"")</f>
        <v/>
      </c>
      <c r="F11" s="149"/>
      <c r="G11" s="25">
        <v>4</v>
      </c>
      <c r="I11" s="21">
        <v>7</v>
      </c>
      <c r="J11" s="22"/>
      <c r="K11" s="159"/>
      <c r="L11" s="24" t="str">
        <f>IF(J11&gt;0,VLOOKUP(J11,[1]Lookup!$A$20:$B$35,2,0),"")</f>
        <v/>
      </c>
      <c r="M11" s="153"/>
      <c r="N11" s="25">
        <v>2</v>
      </c>
    </row>
    <row r="12" spans="2:14" ht="15.75" thickBot="1" x14ac:dyDescent="0.3">
      <c r="B12" s="27">
        <v>8</v>
      </c>
      <c r="C12" s="28"/>
      <c r="D12" s="29"/>
      <c r="E12" s="30" t="str">
        <f>IF(C12&gt;0,VLOOKUP(C12,[1]Lookup!$A$20:$B$35,2,0),"")</f>
        <v/>
      </c>
      <c r="F12" s="150"/>
      <c r="G12" s="31">
        <v>2</v>
      </c>
      <c r="I12" s="27">
        <v>8</v>
      </c>
      <c r="J12" s="28"/>
      <c r="K12" s="29"/>
      <c r="L12" s="30" t="str">
        <f>IF(J12&gt;0,VLOOKUP(J12,[1]Lookup!$A$20:$B$35,2,0),"")</f>
        <v/>
      </c>
      <c r="M12" s="154"/>
      <c r="N12" s="31">
        <v>1</v>
      </c>
    </row>
    <row r="14" spans="2:14" ht="15.75" thickBot="1" x14ac:dyDescent="0.3">
      <c r="B14" s="11" t="str">
        <f ca="1">INDIRECT("Lookup!D41")</f>
        <v>400M Senior Women A</v>
      </c>
      <c r="C14" s="12"/>
      <c r="D14" s="13"/>
      <c r="E14" s="13"/>
      <c r="F14" s="13"/>
      <c r="G14" s="15"/>
      <c r="I14" s="11" t="str">
        <f ca="1">INDIRECT("Lookup!D42")</f>
        <v>400M Senior Women B</v>
      </c>
      <c r="J14" s="12"/>
      <c r="K14" s="13"/>
      <c r="L14" s="13"/>
      <c r="M14" s="13"/>
      <c r="N14" s="15"/>
    </row>
    <row r="15" spans="2:14" x14ac:dyDescent="0.25">
      <c r="B15" s="16" t="s">
        <v>129</v>
      </c>
      <c r="C15" s="17" t="s">
        <v>130</v>
      </c>
      <c r="D15" s="18" t="s">
        <v>131</v>
      </c>
      <c r="E15" s="18" t="s">
        <v>132</v>
      </c>
      <c r="F15" s="17" t="s">
        <v>133</v>
      </c>
      <c r="G15" s="19" t="s">
        <v>127</v>
      </c>
      <c r="I15" s="16" t="s">
        <v>129</v>
      </c>
      <c r="J15" s="17" t="s">
        <v>130</v>
      </c>
      <c r="K15" s="18" t="s">
        <v>131</v>
      </c>
      <c r="L15" s="18" t="s">
        <v>132</v>
      </c>
      <c r="M15" s="17" t="s">
        <v>133</v>
      </c>
      <c r="N15" s="19" t="s">
        <v>127</v>
      </c>
    </row>
    <row r="16" spans="2:14" x14ac:dyDescent="0.25">
      <c r="B16" s="21">
        <v>1</v>
      </c>
      <c r="C16" s="22">
        <v>17</v>
      </c>
      <c r="D16" s="159" t="s">
        <v>332</v>
      </c>
      <c r="E16" s="24" t="str">
        <f>IF(C16&gt;0,VLOOKUP(C16,[1]Lookup!$A$20:$B$35,2,0),"")</f>
        <v>Whitemoss AC</v>
      </c>
      <c r="F16" s="149">
        <v>61.3</v>
      </c>
      <c r="G16" s="25">
        <v>16</v>
      </c>
      <c r="I16" s="21">
        <v>1</v>
      </c>
      <c r="J16" s="22">
        <v>26</v>
      </c>
      <c r="K16" s="159" t="s">
        <v>289</v>
      </c>
      <c r="L16" s="24" t="str">
        <f>IF(J16&gt;0,VLOOKUP(J16,[1]Lookup!$A$20:$B$35,2,0),"")</f>
        <v>Corstorphine AC</v>
      </c>
      <c r="M16" s="153">
        <v>64.2</v>
      </c>
      <c r="N16" s="25">
        <v>12</v>
      </c>
    </row>
    <row r="17" spans="2:14" x14ac:dyDescent="0.25">
      <c r="B17" s="21">
        <v>2</v>
      </c>
      <c r="C17" s="22">
        <v>21</v>
      </c>
      <c r="D17" s="159" t="s">
        <v>290</v>
      </c>
      <c r="E17" s="24" t="str">
        <f>IF(C17&gt;0,VLOOKUP(C17,[1]Lookup!$A$20:$B$35,2,0),"")</f>
        <v>Dunfermline T&amp;FC</v>
      </c>
      <c r="F17" s="149">
        <v>66.099999999999994</v>
      </c>
      <c r="G17" s="25">
        <v>14</v>
      </c>
      <c r="I17" s="21">
        <v>2</v>
      </c>
      <c r="J17" s="22">
        <v>18</v>
      </c>
      <c r="K17" s="159" t="s">
        <v>313</v>
      </c>
      <c r="L17" s="24" t="str">
        <f>IF(J17&gt;0,VLOOKUP(J17,[1]Lookup!$A$20:$B$35,2,0),"")</f>
        <v>Whitemoss AC</v>
      </c>
      <c r="M17" s="153">
        <v>68</v>
      </c>
      <c r="N17" s="25">
        <v>10</v>
      </c>
    </row>
    <row r="18" spans="2:14" x14ac:dyDescent="0.25">
      <c r="B18" s="21">
        <v>3</v>
      </c>
      <c r="C18" s="22">
        <v>23</v>
      </c>
      <c r="D18" s="159" t="s">
        <v>402</v>
      </c>
      <c r="E18" s="24" t="str">
        <f>IF(C18&gt;0,VLOOKUP(C18,[1]Lookup!$A$20:$B$35,2,0),"")</f>
        <v>Falkirk Victoria Harriers</v>
      </c>
      <c r="F18" s="149">
        <v>66.900000000000006</v>
      </c>
      <c r="G18" s="25">
        <v>12</v>
      </c>
      <c r="I18" s="21">
        <v>3</v>
      </c>
      <c r="J18" s="22">
        <v>22</v>
      </c>
      <c r="K18" s="159" t="s">
        <v>291</v>
      </c>
      <c r="L18" s="24" t="str">
        <f>IF(J18&gt;0,VLOOKUP(J18,[1]Lookup!$A$20:$B$35,2,0),"")</f>
        <v>Dunfermline T&amp;FC</v>
      </c>
      <c r="M18" s="153">
        <v>77.099999999999994</v>
      </c>
      <c r="N18" s="25">
        <v>8</v>
      </c>
    </row>
    <row r="19" spans="2:14" x14ac:dyDescent="0.25">
      <c r="B19" s="21">
        <v>4</v>
      </c>
      <c r="C19" s="22">
        <v>19</v>
      </c>
      <c r="D19" s="159" t="s">
        <v>292</v>
      </c>
      <c r="E19" s="24" t="str">
        <f>IF(C19&gt;0,VLOOKUP(C19,[1]Lookup!$A$20:$B$35,2,0),"")</f>
        <v>Kilmarnock Harriers</v>
      </c>
      <c r="F19" s="149">
        <v>67.7</v>
      </c>
      <c r="G19" s="25">
        <v>10</v>
      </c>
      <c r="I19" s="21">
        <v>4</v>
      </c>
      <c r="J19" s="22">
        <v>30</v>
      </c>
      <c r="K19" s="159" t="s">
        <v>293</v>
      </c>
      <c r="L19" s="24" t="str">
        <f>IF(J19&gt;0,VLOOKUP(J19,[1]Lookup!$A$20:$B$35,2,0),"")</f>
        <v>Kirkitilloch Olympians</v>
      </c>
      <c r="M19" s="153">
        <v>80.099999999999994</v>
      </c>
      <c r="N19" s="25">
        <v>6</v>
      </c>
    </row>
    <row r="20" spans="2:14" x14ac:dyDescent="0.25">
      <c r="B20" s="21">
        <v>5</v>
      </c>
      <c r="C20" s="22">
        <v>27</v>
      </c>
      <c r="D20" s="159" t="s">
        <v>333</v>
      </c>
      <c r="E20" s="24" t="str">
        <f>IF(C20&gt;0,VLOOKUP(C20,[1]Lookup!$A$20:$B$35,2,0),"")</f>
        <v>Lasswade AC</v>
      </c>
      <c r="F20" s="149">
        <v>68.3</v>
      </c>
      <c r="G20" s="25">
        <v>8</v>
      </c>
      <c r="I20" s="21">
        <v>5</v>
      </c>
      <c r="J20" s="22"/>
      <c r="K20" s="159"/>
      <c r="L20" s="24" t="str">
        <f>IF(J20&gt;0,VLOOKUP(J20,[1]Lookup!$A$20:$B$35,2,0),"")</f>
        <v/>
      </c>
      <c r="M20" s="153"/>
      <c r="N20" s="25">
        <v>4</v>
      </c>
    </row>
    <row r="21" spans="2:14" x14ac:dyDescent="0.25">
      <c r="B21" s="21">
        <v>6</v>
      </c>
      <c r="C21" s="22">
        <v>29</v>
      </c>
      <c r="D21" s="159" t="s">
        <v>294</v>
      </c>
      <c r="E21" s="24" t="str">
        <f>IF(C21&gt;0,VLOOKUP(C21,[1]Lookup!$A$20:$B$35,2,0),"")</f>
        <v>Kirkitilloch Olympians</v>
      </c>
      <c r="F21" s="149">
        <v>69.5</v>
      </c>
      <c r="G21" s="25">
        <v>6</v>
      </c>
      <c r="I21" s="21">
        <v>6</v>
      </c>
      <c r="J21" s="22"/>
      <c r="K21" s="159"/>
      <c r="L21" s="24" t="str">
        <f>IF(J21&gt;0,VLOOKUP(J21,[1]Lookup!$A$20:$B$35,2,0),"")</f>
        <v/>
      </c>
      <c r="M21" s="153"/>
      <c r="N21" s="25">
        <v>3</v>
      </c>
    </row>
    <row r="22" spans="2:14" x14ac:dyDescent="0.25">
      <c r="B22" s="21">
        <v>7</v>
      </c>
      <c r="C22" s="22">
        <v>25</v>
      </c>
      <c r="D22" s="159" t="s">
        <v>345</v>
      </c>
      <c r="E22" s="24" t="str">
        <f>IF(C22&gt;0,VLOOKUP(C22,[1]Lookup!$A$20:$B$35,2,0),"")</f>
        <v>Corstorphine AC</v>
      </c>
      <c r="F22" s="149">
        <v>72.599999999999994</v>
      </c>
      <c r="G22" s="25">
        <v>4</v>
      </c>
      <c r="I22" s="21">
        <v>7</v>
      </c>
      <c r="J22" s="22"/>
      <c r="K22" s="159"/>
      <c r="L22" s="24" t="str">
        <f>IF(J22&gt;0,VLOOKUP(J22,[1]Lookup!$A$20:$B$35,2,0),"")</f>
        <v/>
      </c>
      <c r="M22" s="153"/>
      <c r="N22" s="25">
        <v>2</v>
      </c>
    </row>
    <row r="23" spans="2:14" ht="15.75" thickBot="1" x14ac:dyDescent="0.3">
      <c r="B23" s="27">
        <v>8</v>
      </c>
      <c r="C23" s="28"/>
      <c r="D23" s="29"/>
      <c r="E23" s="30" t="str">
        <f>IF(C23&gt;0,VLOOKUP(C23,[1]Lookup!$A$20:$B$35,2,0),"")</f>
        <v/>
      </c>
      <c r="F23" s="150"/>
      <c r="G23" s="31">
        <v>2</v>
      </c>
      <c r="I23" s="27">
        <v>8</v>
      </c>
      <c r="J23" s="28"/>
      <c r="K23" s="29"/>
      <c r="L23" s="30" t="str">
        <f>IF(J23&gt;0,VLOOKUP(J23,[1]Lookup!$A$20:$B$35,2,0),"")</f>
        <v/>
      </c>
      <c r="M23" s="154"/>
      <c r="N23" s="31">
        <v>1</v>
      </c>
    </row>
    <row r="25" spans="2:14" ht="15.75" thickBot="1" x14ac:dyDescent="0.3">
      <c r="B25" s="11" t="str">
        <f ca="1">INDIRECT("Lookup!D43")</f>
        <v>80M Under 11 Girls A</v>
      </c>
      <c r="C25" s="12"/>
      <c r="D25" s="13"/>
      <c r="E25" s="13"/>
      <c r="F25" s="13"/>
      <c r="G25" s="15"/>
      <c r="I25" s="11" t="str">
        <f ca="1">INDIRECT("Lookup!D44")</f>
        <v>80M Under 11 Girls B</v>
      </c>
      <c r="J25" s="12"/>
      <c r="K25" s="13"/>
      <c r="L25" s="13"/>
      <c r="M25" s="13"/>
      <c r="N25" s="15"/>
    </row>
    <row r="26" spans="2:14" x14ac:dyDescent="0.25">
      <c r="B26" s="16" t="s">
        <v>129</v>
      </c>
      <c r="C26" s="17" t="s">
        <v>130</v>
      </c>
      <c r="D26" s="18" t="s">
        <v>131</v>
      </c>
      <c r="E26" s="18" t="s">
        <v>132</v>
      </c>
      <c r="F26" s="17" t="s">
        <v>133</v>
      </c>
      <c r="G26" s="19" t="s">
        <v>127</v>
      </c>
      <c r="I26" s="16" t="s">
        <v>129</v>
      </c>
      <c r="J26" s="17" t="s">
        <v>130</v>
      </c>
      <c r="K26" s="18" t="s">
        <v>131</v>
      </c>
      <c r="L26" s="18" t="s">
        <v>132</v>
      </c>
      <c r="M26" s="17" t="s">
        <v>133</v>
      </c>
      <c r="N26" s="19" t="s">
        <v>127</v>
      </c>
    </row>
    <row r="27" spans="2:14" x14ac:dyDescent="0.25">
      <c r="B27" s="21">
        <v>1</v>
      </c>
      <c r="C27" s="22">
        <v>21</v>
      </c>
      <c r="D27" s="159" t="s">
        <v>334</v>
      </c>
      <c r="E27" s="24" t="str">
        <f>IF(C27&gt;0,VLOOKUP(C27,[1]Lookup!$A$20:$B$35,2,0),"")</f>
        <v>Dunfermline T&amp;FC</v>
      </c>
      <c r="F27" s="153">
        <v>11.4</v>
      </c>
      <c r="G27" s="25">
        <v>16</v>
      </c>
      <c r="I27" s="21">
        <v>1</v>
      </c>
      <c r="J27" s="22">
        <v>22</v>
      </c>
      <c r="K27" s="159" t="s">
        <v>295</v>
      </c>
      <c r="L27" s="24" t="str">
        <f>IF(J27&gt;0,VLOOKUP(J27,[1]Lookup!$A$20:$B$35,2,0),"")</f>
        <v>Dunfermline T&amp;FC</v>
      </c>
      <c r="M27" s="153">
        <v>12.4</v>
      </c>
      <c r="N27" s="25">
        <v>12</v>
      </c>
    </row>
    <row r="28" spans="2:14" x14ac:dyDescent="0.25">
      <c r="B28" s="21">
        <v>2</v>
      </c>
      <c r="C28" s="22">
        <v>27</v>
      </c>
      <c r="D28" s="159" t="s">
        <v>335</v>
      </c>
      <c r="E28" s="24" t="str">
        <f>IF(C28&gt;0,VLOOKUP(C28,[1]Lookup!$A$20:$B$35,2,0),"")</f>
        <v>Lasswade AC</v>
      </c>
      <c r="F28" s="153">
        <v>11.9</v>
      </c>
      <c r="G28" s="25">
        <v>14</v>
      </c>
      <c r="I28" s="21">
        <v>2</v>
      </c>
      <c r="J28" s="22">
        <v>28</v>
      </c>
      <c r="K28" s="159" t="s">
        <v>353</v>
      </c>
      <c r="L28" s="24" t="str">
        <f>IF(J28&gt;0,VLOOKUP(J28,[1]Lookup!$A$20:$B$35,2,0),"")</f>
        <v>Lasswade AC</v>
      </c>
      <c r="M28" s="153">
        <v>13</v>
      </c>
      <c r="N28" s="25">
        <v>10</v>
      </c>
    </row>
    <row r="29" spans="2:14" x14ac:dyDescent="0.25">
      <c r="B29" s="21">
        <v>3</v>
      </c>
      <c r="C29" s="22">
        <v>24</v>
      </c>
      <c r="D29" s="159" t="s">
        <v>336</v>
      </c>
      <c r="E29" s="24" t="str">
        <f>IF(C29&gt;0,VLOOKUP(C29,[1]Lookup!$A$20:$B$35,2,0),"")</f>
        <v>Falkirk Victoria Harriers</v>
      </c>
      <c r="F29" s="153">
        <v>12.9</v>
      </c>
      <c r="G29" s="25">
        <v>12</v>
      </c>
      <c r="I29" s="21">
        <v>3</v>
      </c>
      <c r="J29" s="22">
        <v>18</v>
      </c>
      <c r="K29" s="159" t="s">
        <v>296</v>
      </c>
      <c r="L29" s="24" t="str">
        <f>IF(J29&gt;0,VLOOKUP(J29,[1]Lookup!$A$20:$B$35,2,0),"")</f>
        <v>Whitemoss AC</v>
      </c>
      <c r="M29" s="153">
        <v>13.3</v>
      </c>
      <c r="N29" s="25">
        <v>8</v>
      </c>
    </row>
    <row r="30" spans="2:14" x14ac:dyDescent="0.25">
      <c r="B30" s="21">
        <v>4</v>
      </c>
      <c r="C30" s="22">
        <v>17</v>
      </c>
      <c r="D30" s="159" t="s">
        <v>297</v>
      </c>
      <c r="E30" s="24" t="str">
        <f>IF(C30&gt;0,VLOOKUP(C30,[1]Lookup!$A$20:$B$35,2,0),"")</f>
        <v>Whitemoss AC</v>
      </c>
      <c r="F30" s="153">
        <v>13</v>
      </c>
      <c r="G30" s="25">
        <v>10</v>
      </c>
      <c r="I30" s="21">
        <v>4</v>
      </c>
      <c r="J30" s="22">
        <v>20</v>
      </c>
      <c r="K30" s="159" t="s">
        <v>354</v>
      </c>
      <c r="L30" s="24" t="str">
        <f>IF(J30&gt;0,VLOOKUP(J30,[1]Lookup!$A$20:$B$35,2,0),"")</f>
        <v>Kilmarnock Harriers</v>
      </c>
      <c r="M30" s="153">
        <v>15.4</v>
      </c>
      <c r="N30" s="25">
        <v>6</v>
      </c>
    </row>
    <row r="31" spans="2:14" x14ac:dyDescent="0.25">
      <c r="B31" s="21">
        <v>5</v>
      </c>
      <c r="C31" s="22">
        <v>19</v>
      </c>
      <c r="D31" s="159" t="s">
        <v>393</v>
      </c>
      <c r="E31" s="24" t="str">
        <f>IF(C31&gt;0,VLOOKUP(C31,[1]Lookup!$A$20:$B$35,2,0),"")</f>
        <v>Kilmarnock Harriers</v>
      </c>
      <c r="F31" s="153">
        <v>13.3</v>
      </c>
      <c r="G31" s="25">
        <v>8</v>
      </c>
      <c r="I31" s="21">
        <v>5</v>
      </c>
      <c r="J31" s="22"/>
      <c r="K31" s="159"/>
      <c r="L31" s="24" t="str">
        <f>IF(J31&gt;0,VLOOKUP(J31,[1]Lookup!$A$20:$B$35,2,0),"")</f>
        <v/>
      </c>
      <c r="M31" s="153"/>
      <c r="N31" s="25">
        <v>4</v>
      </c>
    </row>
    <row r="32" spans="2:14" x14ac:dyDescent="0.25">
      <c r="B32" s="21">
        <v>6</v>
      </c>
      <c r="C32" s="22">
        <v>25</v>
      </c>
      <c r="D32" s="159" t="s">
        <v>298</v>
      </c>
      <c r="E32" s="24" t="str">
        <f>IF(C32&gt;0,VLOOKUP(C32,[1]Lookup!$A$20:$B$35,2,0),"")</f>
        <v>Corstorphine AC</v>
      </c>
      <c r="F32" s="153">
        <v>13.8</v>
      </c>
      <c r="G32" s="25">
        <v>6</v>
      </c>
      <c r="I32" s="21">
        <v>6</v>
      </c>
      <c r="J32" s="22"/>
      <c r="K32" s="159"/>
      <c r="L32" s="24" t="str">
        <f>IF(J32&gt;0,VLOOKUP(J32,[1]Lookup!$A$20:$B$35,2,0),"")</f>
        <v/>
      </c>
      <c r="M32" s="153"/>
      <c r="N32" s="25">
        <v>3</v>
      </c>
    </row>
    <row r="33" spans="2:14" x14ac:dyDescent="0.25">
      <c r="B33" s="21">
        <v>7</v>
      </c>
      <c r="C33" s="22"/>
      <c r="D33" s="159"/>
      <c r="E33" s="24" t="str">
        <f>IF(C33&gt;0,VLOOKUP(C33,[1]Lookup!$A$20:$B$35,2,0),"")</f>
        <v/>
      </c>
      <c r="F33" s="153"/>
      <c r="G33" s="25">
        <v>4</v>
      </c>
      <c r="I33" s="21">
        <v>7</v>
      </c>
      <c r="J33" s="22"/>
      <c r="K33" s="159"/>
      <c r="L33" s="24" t="str">
        <f>IF(J33&gt;0,VLOOKUP(J33,[1]Lookup!$A$20:$B$35,2,0),"")</f>
        <v/>
      </c>
      <c r="M33" s="153"/>
      <c r="N33" s="25">
        <v>2</v>
      </c>
    </row>
    <row r="34" spans="2:14" ht="15.75" thickBot="1" x14ac:dyDescent="0.3">
      <c r="B34" s="27">
        <v>8</v>
      </c>
      <c r="C34" s="28"/>
      <c r="D34" s="29"/>
      <c r="E34" s="30" t="str">
        <f>IF(C34&gt;0,VLOOKUP(C34,[1]Lookup!$A$20:$B$35,2,0),"")</f>
        <v/>
      </c>
      <c r="F34" s="154"/>
      <c r="G34" s="31">
        <v>2</v>
      </c>
      <c r="I34" s="27">
        <v>8</v>
      </c>
      <c r="J34" s="28"/>
      <c r="K34" s="29"/>
      <c r="L34" s="30" t="str">
        <f>IF(J34&gt;0,VLOOKUP(J34,[1]Lookup!$A$20:$B$35,2,0),"")</f>
        <v/>
      </c>
      <c r="M34" s="154"/>
      <c r="N34" s="31">
        <v>1</v>
      </c>
    </row>
    <row r="36" spans="2:14" ht="15.75" thickBot="1" x14ac:dyDescent="0.3">
      <c r="B36" s="11" t="str">
        <f ca="1">INDIRECT("Lookup!D45")</f>
        <v>100M Under 13 Girls A</v>
      </c>
      <c r="C36" s="12"/>
      <c r="D36" s="13"/>
      <c r="E36" s="13"/>
      <c r="F36" s="13"/>
      <c r="G36" s="15"/>
      <c r="I36" s="11" t="str">
        <f ca="1">INDIRECT("Lookup!D46")</f>
        <v>100M Under 13 Girls B</v>
      </c>
      <c r="J36" s="12"/>
      <c r="K36" s="13"/>
      <c r="L36" s="13"/>
      <c r="M36" s="13"/>
      <c r="N36" s="15"/>
    </row>
    <row r="37" spans="2:14" x14ac:dyDescent="0.25">
      <c r="B37" s="16" t="s">
        <v>129</v>
      </c>
      <c r="C37" s="17" t="s">
        <v>130</v>
      </c>
      <c r="D37" s="18" t="s">
        <v>131</v>
      </c>
      <c r="E37" s="18" t="s">
        <v>132</v>
      </c>
      <c r="F37" s="17" t="s">
        <v>133</v>
      </c>
      <c r="G37" s="19" t="s">
        <v>127</v>
      </c>
      <c r="I37" s="16" t="s">
        <v>129</v>
      </c>
      <c r="J37" s="17" t="s">
        <v>130</v>
      </c>
      <c r="K37" s="18" t="s">
        <v>131</v>
      </c>
      <c r="L37" s="18" t="s">
        <v>132</v>
      </c>
      <c r="M37" s="17" t="s">
        <v>133</v>
      </c>
      <c r="N37" s="19" t="s">
        <v>127</v>
      </c>
    </row>
    <row r="38" spans="2:14" x14ac:dyDescent="0.25">
      <c r="B38" s="21">
        <v>1</v>
      </c>
      <c r="C38" s="22">
        <v>25</v>
      </c>
      <c r="D38" s="159" t="s">
        <v>337</v>
      </c>
      <c r="E38" s="24" t="str">
        <f>IF(C38&gt;0,VLOOKUP(C38,[1]Lookup!$A$20:$B$35,2,0),"")</f>
        <v>Corstorphine AC</v>
      </c>
      <c r="F38" s="153">
        <v>13.9</v>
      </c>
      <c r="G38" s="25">
        <v>16</v>
      </c>
      <c r="I38" s="21">
        <v>1</v>
      </c>
      <c r="J38" s="22">
        <v>18</v>
      </c>
      <c r="K38" s="159" t="s">
        <v>299</v>
      </c>
      <c r="L38" s="24" t="str">
        <f>IF(J38&gt;0,VLOOKUP(J38,[1]Lookup!$A$20:$B$35,2,0),"")</f>
        <v>Whitemoss AC</v>
      </c>
      <c r="M38" s="153">
        <v>14.3</v>
      </c>
      <c r="N38" s="25">
        <v>12</v>
      </c>
    </row>
    <row r="39" spans="2:14" x14ac:dyDescent="0.25">
      <c r="B39" s="21">
        <v>2</v>
      </c>
      <c r="C39" s="22">
        <v>23</v>
      </c>
      <c r="D39" s="159" t="s">
        <v>310</v>
      </c>
      <c r="E39" s="24" t="str">
        <f>IF(C39&gt;0,VLOOKUP(C39,[1]Lookup!$A$20:$B$35,2,0),"")</f>
        <v>Falkirk Victoria Harriers</v>
      </c>
      <c r="F39" s="153">
        <v>14.4</v>
      </c>
      <c r="G39" s="25">
        <v>14</v>
      </c>
      <c r="I39" s="21">
        <v>2</v>
      </c>
      <c r="J39" s="22">
        <v>24</v>
      </c>
      <c r="K39" s="159" t="s">
        <v>300</v>
      </c>
      <c r="L39" s="24" t="str">
        <f>IF(J39&gt;0,VLOOKUP(J39,[1]Lookup!$A$20:$B$35,2,0),"")</f>
        <v>Falkirk Victoria Harriers</v>
      </c>
      <c r="M39" s="153">
        <v>15</v>
      </c>
      <c r="N39" s="25">
        <v>10</v>
      </c>
    </row>
    <row r="40" spans="2:14" x14ac:dyDescent="0.25">
      <c r="B40" s="21">
        <v>3</v>
      </c>
      <c r="C40" s="22">
        <v>17</v>
      </c>
      <c r="D40" s="159" t="s">
        <v>338</v>
      </c>
      <c r="E40" s="24" t="str">
        <f>IF(C40&gt;0,VLOOKUP(C40,[1]Lookup!$A$20:$B$35,2,0),"")</f>
        <v>Whitemoss AC</v>
      </c>
      <c r="F40" s="153">
        <v>15</v>
      </c>
      <c r="G40" s="25">
        <v>12</v>
      </c>
      <c r="I40" s="21">
        <v>3</v>
      </c>
      <c r="J40" s="22">
        <v>22</v>
      </c>
      <c r="K40" s="159" t="s">
        <v>311</v>
      </c>
      <c r="L40" s="24" t="str">
        <f>IF(J40&gt;0,VLOOKUP(J40,[1]Lookup!$A$20:$B$35,2,0),"")</f>
        <v>Dunfermline T&amp;FC</v>
      </c>
      <c r="M40" s="153">
        <v>15.5</v>
      </c>
      <c r="N40" s="25">
        <v>8</v>
      </c>
    </row>
    <row r="41" spans="2:14" x14ac:dyDescent="0.25">
      <c r="B41" s="21">
        <v>4</v>
      </c>
      <c r="C41" s="22">
        <v>21</v>
      </c>
      <c r="D41" s="159" t="s">
        <v>339</v>
      </c>
      <c r="E41" s="24" t="str">
        <f>IF(C41&gt;0,VLOOKUP(C41,[1]Lookup!$A$20:$B$35,2,0),"")</f>
        <v>Dunfermline T&amp;FC</v>
      </c>
      <c r="F41" s="153">
        <v>15.2</v>
      </c>
      <c r="G41" s="25">
        <v>10</v>
      </c>
      <c r="I41" s="21">
        <v>4</v>
      </c>
      <c r="J41" s="22">
        <v>20</v>
      </c>
      <c r="K41" s="159" t="s">
        <v>355</v>
      </c>
      <c r="L41" s="24" t="str">
        <f>IF(J41&gt;0,VLOOKUP(J41,[1]Lookup!$A$20:$B$35,2,0),"")</f>
        <v>Kilmarnock Harriers</v>
      </c>
      <c r="M41" s="153">
        <v>16.100000000000001</v>
      </c>
      <c r="N41" s="25">
        <v>6</v>
      </c>
    </row>
    <row r="42" spans="2:14" x14ac:dyDescent="0.25">
      <c r="B42" s="21">
        <v>5</v>
      </c>
      <c r="C42" s="22">
        <v>29</v>
      </c>
      <c r="D42" s="159" t="s">
        <v>301</v>
      </c>
      <c r="E42" s="24" t="str">
        <f>IF(C42&gt;0,VLOOKUP(C42,[1]Lookup!$A$20:$B$35,2,0),"")</f>
        <v>Kirkitilloch Olympians</v>
      </c>
      <c r="F42" s="153">
        <v>15.6</v>
      </c>
      <c r="G42" s="25">
        <v>8</v>
      </c>
      <c r="I42" s="21">
        <v>5</v>
      </c>
      <c r="J42" s="22">
        <v>26</v>
      </c>
      <c r="K42" s="159" t="s">
        <v>302</v>
      </c>
      <c r="L42" s="24" t="str">
        <f>IF(J42&gt;0,VLOOKUP(J42,[1]Lookup!$A$20:$B$35,2,0),"")</f>
        <v>Corstorphine AC</v>
      </c>
      <c r="M42" s="153">
        <v>16.5</v>
      </c>
      <c r="N42" s="25">
        <v>4</v>
      </c>
    </row>
    <row r="43" spans="2:14" x14ac:dyDescent="0.25">
      <c r="B43" s="21">
        <v>6</v>
      </c>
      <c r="C43" s="22">
        <v>27</v>
      </c>
      <c r="D43" s="159" t="s">
        <v>340</v>
      </c>
      <c r="E43" s="24" t="str">
        <f>IF(C43&gt;0,VLOOKUP(C43,[1]Lookup!$A$20:$B$35,2,0),"")</f>
        <v>Lasswade AC</v>
      </c>
      <c r="F43" s="153">
        <v>16.100000000000001</v>
      </c>
      <c r="G43" s="25">
        <v>6</v>
      </c>
      <c r="I43" s="21">
        <v>6</v>
      </c>
      <c r="J43" s="22"/>
      <c r="K43" s="159"/>
      <c r="L43" s="24" t="str">
        <f>IF(J43&gt;0,VLOOKUP(J43,[1]Lookup!$A$20:$B$35,2,0),"")</f>
        <v/>
      </c>
      <c r="M43" s="153"/>
      <c r="N43" s="25">
        <v>3</v>
      </c>
    </row>
    <row r="44" spans="2:14" x14ac:dyDescent="0.25">
      <c r="B44" s="21">
        <v>7</v>
      </c>
      <c r="C44" s="22">
        <v>19</v>
      </c>
      <c r="D44" s="159" t="s">
        <v>309</v>
      </c>
      <c r="E44" s="24" t="str">
        <f>IF(C44&gt;0,VLOOKUP(C44,[1]Lookup!$A$20:$B$35,2,0),"")</f>
        <v>Kilmarnock Harriers</v>
      </c>
      <c r="F44" s="153">
        <v>16.399999999999999</v>
      </c>
      <c r="G44" s="25">
        <v>4</v>
      </c>
      <c r="I44" s="21">
        <v>7</v>
      </c>
      <c r="J44" s="22"/>
      <c r="K44" s="159"/>
      <c r="L44" s="24" t="str">
        <f>IF(J44&gt;0,VLOOKUP(J44,[1]Lookup!$A$20:$B$35,2,0),"")</f>
        <v/>
      </c>
      <c r="M44" s="153"/>
      <c r="N44" s="25">
        <v>2</v>
      </c>
    </row>
    <row r="45" spans="2:14" ht="15.75" thickBot="1" x14ac:dyDescent="0.3">
      <c r="B45" s="27">
        <v>8</v>
      </c>
      <c r="C45" s="28"/>
      <c r="D45" s="29"/>
      <c r="E45" s="30" t="str">
        <f>IF(C45&gt;0,VLOOKUP(C45,[1]Lookup!$A$20:$B$35,2,0),"")</f>
        <v/>
      </c>
      <c r="F45" s="154"/>
      <c r="G45" s="31">
        <v>2</v>
      </c>
      <c r="I45" s="27">
        <v>8</v>
      </c>
      <c r="J45" s="28"/>
      <c r="K45" s="29"/>
      <c r="L45" s="30" t="str">
        <f>IF(J45&gt;0,VLOOKUP(J45,[1]Lookup!$A$20:$B$35,2,0),"")</f>
        <v/>
      </c>
      <c r="M45" s="154"/>
      <c r="N45" s="31">
        <v>1</v>
      </c>
    </row>
    <row r="47" spans="2:14" ht="15.75" thickBot="1" x14ac:dyDescent="0.3">
      <c r="B47" s="11" t="str">
        <f ca="1">INDIRECT("Lookup!D47")</f>
        <v>100M Under 15 Girls A</v>
      </c>
      <c r="C47" s="12"/>
      <c r="D47" s="13"/>
      <c r="E47" s="13"/>
      <c r="F47" s="13"/>
      <c r="G47" s="15"/>
      <c r="I47" s="11" t="str">
        <f ca="1">INDIRECT("Lookup!D48")</f>
        <v>100M Under 15 Girls B</v>
      </c>
      <c r="J47" s="12"/>
      <c r="K47" s="13"/>
      <c r="L47" s="13"/>
      <c r="M47" s="13"/>
      <c r="N47" s="15"/>
    </row>
    <row r="48" spans="2:14" x14ac:dyDescent="0.25">
      <c r="B48" s="16" t="s">
        <v>129</v>
      </c>
      <c r="C48" s="17" t="s">
        <v>130</v>
      </c>
      <c r="D48" s="18" t="s">
        <v>131</v>
      </c>
      <c r="E48" s="18" t="s">
        <v>132</v>
      </c>
      <c r="F48" s="17" t="s">
        <v>133</v>
      </c>
      <c r="G48" s="19" t="s">
        <v>127</v>
      </c>
      <c r="I48" s="16" t="s">
        <v>129</v>
      </c>
      <c r="J48" s="17" t="s">
        <v>130</v>
      </c>
      <c r="K48" s="18" t="s">
        <v>131</v>
      </c>
      <c r="L48" s="18" t="s">
        <v>132</v>
      </c>
      <c r="M48" s="17" t="s">
        <v>133</v>
      </c>
      <c r="N48" s="19" t="s">
        <v>127</v>
      </c>
    </row>
    <row r="49" spans="2:14" x14ac:dyDescent="0.25">
      <c r="B49" s="21">
        <v>1</v>
      </c>
      <c r="C49" s="22">
        <v>27</v>
      </c>
      <c r="D49" s="159" t="s">
        <v>413</v>
      </c>
      <c r="E49" s="24" t="str">
        <f>IF(C49&gt;0,VLOOKUP(C49,[1]Lookup!$A$20:$B$35,2,0),"")</f>
        <v>Lasswade AC</v>
      </c>
      <c r="F49" s="149">
        <v>12.4</v>
      </c>
      <c r="G49" s="25">
        <v>16</v>
      </c>
      <c r="I49" s="21">
        <v>1</v>
      </c>
      <c r="J49" s="22">
        <v>26</v>
      </c>
      <c r="K49" s="159" t="s">
        <v>409</v>
      </c>
      <c r="L49" s="24" t="str">
        <f>IF(J49&gt;0,VLOOKUP(J49,[1]Lookup!$A$20:$B$35,2,0),"")</f>
        <v>Corstorphine AC</v>
      </c>
      <c r="M49" s="153">
        <v>13.7</v>
      </c>
      <c r="N49" s="25">
        <v>12</v>
      </c>
    </row>
    <row r="50" spans="2:14" x14ac:dyDescent="0.25">
      <c r="B50" s="21">
        <v>2</v>
      </c>
      <c r="C50" s="22">
        <v>17</v>
      </c>
      <c r="D50" s="159" t="s">
        <v>389</v>
      </c>
      <c r="E50" s="24" t="str">
        <f>IF(C50&gt;0,VLOOKUP(C50,[1]Lookup!$A$20:$B$35,2,0),"")</f>
        <v>Whitemoss AC</v>
      </c>
      <c r="F50" s="149">
        <v>12.8</v>
      </c>
      <c r="G50" s="25">
        <v>14</v>
      </c>
      <c r="I50" s="21">
        <v>2</v>
      </c>
      <c r="J50" s="22">
        <v>18</v>
      </c>
      <c r="K50" s="159" t="s">
        <v>390</v>
      </c>
      <c r="L50" s="24" t="str">
        <f>IF(J50&gt;0,VLOOKUP(J50,[1]Lookup!$A$20:$B$35,2,0),"")</f>
        <v>Whitemoss AC</v>
      </c>
      <c r="M50" s="153">
        <v>14</v>
      </c>
      <c r="N50" s="25">
        <v>10</v>
      </c>
    </row>
    <row r="51" spans="2:14" x14ac:dyDescent="0.25">
      <c r="B51" s="21">
        <v>3</v>
      </c>
      <c r="C51" s="22">
        <v>25</v>
      </c>
      <c r="D51" s="159" t="s">
        <v>303</v>
      </c>
      <c r="E51" s="24" t="str">
        <f>IF(C51&gt;0,VLOOKUP(C51,[1]Lookup!$A$20:$B$35,2,0),"")</f>
        <v>Corstorphine AC</v>
      </c>
      <c r="F51" s="149">
        <v>13.5</v>
      </c>
      <c r="G51" s="25">
        <v>12</v>
      </c>
      <c r="I51" s="21">
        <v>3</v>
      </c>
      <c r="J51" s="22">
        <v>24</v>
      </c>
      <c r="K51" s="159" t="s">
        <v>356</v>
      </c>
      <c r="L51" s="24" t="str">
        <f>IF(J51&gt;0,VLOOKUP(J51,[1]Lookup!$A$20:$B$35,2,0),"")</f>
        <v>Falkirk Victoria Harriers</v>
      </c>
      <c r="M51" s="153">
        <v>14.6</v>
      </c>
      <c r="N51" s="25">
        <v>8</v>
      </c>
    </row>
    <row r="52" spans="2:14" x14ac:dyDescent="0.25">
      <c r="B52" s="21">
        <v>4</v>
      </c>
      <c r="C52" s="22">
        <v>23</v>
      </c>
      <c r="D52" s="159" t="s">
        <v>304</v>
      </c>
      <c r="E52" s="24" t="str">
        <f>IF(C52&gt;0,VLOOKUP(C52,[1]Lookup!$A$20:$B$35,2,0),"")</f>
        <v>Falkirk Victoria Harriers</v>
      </c>
      <c r="F52" s="149">
        <v>13.8</v>
      </c>
      <c r="G52" s="25">
        <v>10</v>
      </c>
      <c r="I52" s="21">
        <v>4</v>
      </c>
      <c r="J52" s="22">
        <v>20</v>
      </c>
      <c r="K52" s="159" t="s">
        <v>357</v>
      </c>
      <c r="L52" s="24" t="str">
        <f>IF(J52&gt;0,VLOOKUP(J52,[1]Lookup!$A$20:$B$35,2,0),"")</f>
        <v>Kilmarnock Harriers</v>
      </c>
      <c r="M52" s="153">
        <v>15</v>
      </c>
      <c r="N52" s="25">
        <v>6</v>
      </c>
    </row>
    <row r="53" spans="2:14" x14ac:dyDescent="0.25">
      <c r="B53" s="21">
        <v>5</v>
      </c>
      <c r="C53" s="22">
        <v>19</v>
      </c>
      <c r="D53" s="159" t="s">
        <v>341</v>
      </c>
      <c r="E53" s="24" t="str">
        <f>IF(C53&gt;0,VLOOKUP(C53,[1]Lookup!$A$20:$B$35,2,0),"")</f>
        <v>Kilmarnock Harriers</v>
      </c>
      <c r="F53" s="149">
        <v>14.1</v>
      </c>
      <c r="G53" s="25">
        <v>8</v>
      </c>
      <c r="I53" s="21">
        <v>5</v>
      </c>
      <c r="J53" s="22">
        <v>22</v>
      </c>
      <c r="K53" s="159" t="s">
        <v>305</v>
      </c>
      <c r="L53" s="24" t="str">
        <f>IF(J53&gt;0,VLOOKUP(J53,[1]Lookup!$A$20:$B$35,2,0),"")</f>
        <v>Dunfermline T&amp;FC</v>
      </c>
      <c r="M53" s="153">
        <v>15.2</v>
      </c>
      <c r="N53" s="25">
        <v>4</v>
      </c>
    </row>
    <row r="54" spans="2:14" x14ac:dyDescent="0.25">
      <c r="B54" s="21">
        <v>6</v>
      </c>
      <c r="C54" s="22">
        <v>29</v>
      </c>
      <c r="D54" s="159" t="s">
        <v>416</v>
      </c>
      <c r="E54" s="24" t="str">
        <f>IF(C54&gt;0,VLOOKUP(C54,[1]Lookup!$A$20:$B$35,2,0),"")</f>
        <v>Kirkitilloch Olympians</v>
      </c>
      <c r="F54" s="149">
        <v>14.5</v>
      </c>
      <c r="G54" s="25">
        <v>6</v>
      </c>
      <c r="I54" s="21">
        <v>6</v>
      </c>
      <c r="J54" s="22"/>
      <c r="K54" s="159"/>
      <c r="L54" s="24" t="str">
        <f>IF(J54&gt;0,VLOOKUP(J54,[1]Lookup!$A$20:$B$35,2,0),"")</f>
        <v/>
      </c>
      <c r="M54" s="153"/>
      <c r="N54" s="25">
        <v>3</v>
      </c>
    </row>
    <row r="55" spans="2:14" x14ac:dyDescent="0.25">
      <c r="B55" s="21">
        <v>7</v>
      </c>
      <c r="C55" s="22">
        <v>21</v>
      </c>
      <c r="D55" s="159" t="s">
        <v>306</v>
      </c>
      <c r="E55" s="24" t="str">
        <f>IF(C55&gt;0,VLOOKUP(C55,[1]Lookup!$A$20:$B$35,2,0),"")</f>
        <v>Dunfermline T&amp;FC</v>
      </c>
      <c r="F55" s="149">
        <v>14.7</v>
      </c>
      <c r="G55" s="25">
        <v>4</v>
      </c>
      <c r="I55" s="21">
        <v>7</v>
      </c>
      <c r="J55" s="22"/>
      <c r="K55" s="159"/>
      <c r="L55" s="24" t="str">
        <f>IF(J55&gt;0,VLOOKUP(J55,[1]Lookup!$A$20:$B$35,2,0),"")</f>
        <v/>
      </c>
      <c r="M55" s="153"/>
      <c r="N55" s="25">
        <v>2</v>
      </c>
    </row>
    <row r="56" spans="2:14" ht="15.75" thickBot="1" x14ac:dyDescent="0.3">
      <c r="B56" s="27">
        <v>8</v>
      </c>
      <c r="C56" s="28"/>
      <c r="D56" s="29"/>
      <c r="E56" s="30" t="str">
        <f>IF(C56&gt;0,VLOOKUP(C56,[1]Lookup!$A$20:$B$35,2,0),"")</f>
        <v/>
      </c>
      <c r="F56" s="150"/>
      <c r="G56" s="31">
        <v>2</v>
      </c>
      <c r="I56" s="27">
        <v>8</v>
      </c>
      <c r="J56" s="28"/>
      <c r="K56" s="29"/>
      <c r="L56" s="30" t="str">
        <f>IF(J56&gt;0,VLOOKUP(J56,[1]Lookup!$A$20:$B$35,2,0),"")</f>
        <v/>
      </c>
      <c r="M56" s="154"/>
      <c r="N56" s="31">
        <v>1</v>
      </c>
    </row>
    <row r="58" spans="2:14" ht="15.75" thickBot="1" x14ac:dyDescent="0.3">
      <c r="B58" s="11" t="str">
        <f ca="1">INDIRECT("Lookup!D49")</f>
        <v>100M Under 17 Women A</v>
      </c>
      <c r="C58" s="12"/>
      <c r="D58" s="13"/>
      <c r="E58" s="13"/>
      <c r="F58" s="13"/>
      <c r="G58" s="15"/>
      <c r="I58" s="11" t="str">
        <f ca="1">INDIRECT("Lookup!D50")</f>
        <v>100M Under 17 Women B</v>
      </c>
      <c r="J58" s="12"/>
      <c r="K58" s="13"/>
      <c r="L58" s="13"/>
      <c r="M58" s="13"/>
      <c r="N58" s="15"/>
    </row>
    <row r="59" spans="2:14" x14ac:dyDescent="0.25">
      <c r="B59" s="16" t="s">
        <v>129</v>
      </c>
      <c r="C59" s="17" t="s">
        <v>130</v>
      </c>
      <c r="D59" s="18" t="s">
        <v>131</v>
      </c>
      <c r="E59" s="18" t="s">
        <v>132</v>
      </c>
      <c r="F59" s="17" t="s">
        <v>133</v>
      </c>
      <c r="G59" s="19" t="s">
        <v>127</v>
      </c>
      <c r="I59" s="16" t="s">
        <v>129</v>
      </c>
      <c r="J59" s="17" t="s">
        <v>130</v>
      </c>
      <c r="K59" s="18" t="s">
        <v>131</v>
      </c>
      <c r="L59" s="18" t="s">
        <v>132</v>
      </c>
      <c r="M59" s="17" t="s">
        <v>133</v>
      </c>
      <c r="N59" s="19" t="s">
        <v>127</v>
      </c>
    </row>
    <row r="60" spans="2:14" x14ac:dyDescent="0.25">
      <c r="B60" s="21">
        <v>1</v>
      </c>
      <c r="C60" s="22">
        <v>27</v>
      </c>
      <c r="D60" s="159" t="s">
        <v>414</v>
      </c>
      <c r="E60" s="24" t="str">
        <f>IF(C60&gt;0,VLOOKUP(C60,[1]Lookup!$A$20:$B$35,2,0),"")</f>
        <v>Lasswade AC</v>
      </c>
      <c r="F60" s="153">
        <v>13</v>
      </c>
      <c r="G60" s="25">
        <v>16</v>
      </c>
      <c r="I60" s="21">
        <v>1</v>
      </c>
      <c r="J60" s="22">
        <v>18</v>
      </c>
      <c r="K60" s="159" t="s">
        <v>358</v>
      </c>
      <c r="L60" s="24" t="str">
        <f>IF(J60&gt;0,VLOOKUP(J60,[1]Lookup!$A$20:$B$35,2,0),"")</f>
        <v>Whitemoss AC</v>
      </c>
      <c r="M60" s="153">
        <v>13.4</v>
      </c>
      <c r="N60" s="25">
        <v>12</v>
      </c>
    </row>
    <row r="61" spans="2:14" x14ac:dyDescent="0.25">
      <c r="B61" s="21">
        <v>2</v>
      </c>
      <c r="C61" s="22">
        <v>17</v>
      </c>
      <c r="D61" s="159" t="s">
        <v>342</v>
      </c>
      <c r="E61" s="24" t="str">
        <f>IF(C61&gt;0,VLOOKUP(C61,[1]Lookup!$A$20:$B$35,2,0),"")</f>
        <v>Whitemoss AC</v>
      </c>
      <c r="F61" s="153">
        <v>13.4</v>
      </c>
      <c r="G61" s="25">
        <v>14</v>
      </c>
      <c r="I61" s="21">
        <v>2</v>
      </c>
      <c r="J61" s="22">
        <v>20</v>
      </c>
      <c r="K61" s="159" t="s">
        <v>330</v>
      </c>
      <c r="L61" s="24" t="str">
        <f>IF(J61&gt;0,VLOOKUP(J61,[1]Lookup!$A$20:$B$35,2,0),"")</f>
        <v>Kilmarnock Harriers</v>
      </c>
      <c r="M61" s="153">
        <v>14</v>
      </c>
      <c r="N61" s="25">
        <v>10</v>
      </c>
    </row>
    <row r="62" spans="2:14" x14ac:dyDescent="0.25">
      <c r="B62" s="21">
        <v>3</v>
      </c>
      <c r="C62" s="22">
        <v>23</v>
      </c>
      <c r="D62" s="159" t="s">
        <v>401</v>
      </c>
      <c r="E62" s="24" t="str">
        <f>IF(C62&gt;0,VLOOKUP(C62,[1]Lookup!$A$20:$B$35,2,0),"")</f>
        <v>Falkirk Victoria Harriers</v>
      </c>
      <c r="F62" s="153">
        <v>13.7</v>
      </c>
      <c r="G62" s="25">
        <v>12</v>
      </c>
      <c r="I62" s="21">
        <v>3</v>
      </c>
      <c r="J62" s="22">
        <v>30</v>
      </c>
      <c r="K62" s="159" t="s">
        <v>331</v>
      </c>
      <c r="L62" s="24" t="str">
        <f>IF(J62&gt;0,VLOOKUP(J62,[1]Lookup!$A$20:$B$35,2,0),"")</f>
        <v>Kirkitilloch Olympians</v>
      </c>
      <c r="M62" s="153">
        <v>16.399999999999999</v>
      </c>
      <c r="N62" s="25">
        <v>8</v>
      </c>
    </row>
    <row r="63" spans="2:14" x14ac:dyDescent="0.25">
      <c r="B63" s="21">
        <v>4</v>
      </c>
      <c r="C63" s="22">
        <v>19</v>
      </c>
      <c r="D63" s="159" t="s">
        <v>343</v>
      </c>
      <c r="E63" s="24" t="str">
        <f>IF(C63&gt;0,VLOOKUP(C63,[1]Lookup!$A$20:$B$35,2,0),"")</f>
        <v>Kilmarnock Harriers</v>
      </c>
      <c r="F63" s="153">
        <v>14</v>
      </c>
      <c r="G63" s="25">
        <v>10</v>
      </c>
      <c r="I63" s="21">
        <v>4</v>
      </c>
      <c r="J63" s="22"/>
      <c r="K63" s="159"/>
      <c r="L63" s="24" t="str">
        <f>IF(J63&gt;0,VLOOKUP(J63,[1]Lookup!$A$20:$B$35,2,0),"")</f>
        <v/>
      </c>
      <c r="M63" s="153"/>
      <c r="N63" s="25">
        <v>6</v>
      </c>
    </row>
    <row r="64" spans="2:14" x14ac:dyDescent="0.25">
      <c r="B64" s="21">
        <v>5</v>
      </c>
      <c r="C64" s="22">
        <v>29</v>
      </c>
      <c r="D64" s="159" t="s">
        <v>329</v>
      </c>
      <c r="E64" s="24" t="str">
        <f>IF(C64&gt;0,VLOOKUP(C64,[1]Lookup!$A$20:$B$35,2,0),"")</f>
        <v>Kirkitilloch Olympians</v>
      </c>
      <c r="F64" s="153">
        <v>14.5</v>
      </c>
      <c r="G64" s="25">
        <v>8</v>
      </c>
      <c r="I64" s="21">
        <v>5</v>
      </c>
      <c r="J64" s="22"/>
      <c r="K64" s="159"/>
      <c r="L64" s="24" t="str">
        <f>IF(J64&gt;0,VLOOKUP(J64,[1]Lookup!$A$20:$B$35,2,0),"")</f>
        <v/>
      </c>
      <c r="M64" s="153"/>
      <c r="N64" s="25">
        <v>4</v>
      </c>
    </row>
    <row r="65" spans="2:14" x14ac:dyDescent="0.25">
      <c r="B65" s="21">
        <v>6</v>
      </c>
      <c r="C65" s="22">
        <v>25</v>
      </c>
      <c r="D65" s="159" t="s">
        <v>321</v>
      </c>
      <c r="E65" s="24" t="str">
        <f>IF(C65&gt;0,VLOOKUP(C65,[1]Lookup!$A$20:$B$35,2,0),"")</f>
        <v>Corstorphine AC</v>
      </c>
      <c r="F65" s="153">
        <v>15</v>
      </c>
      <c r="G65" s="25">
        <v>6</v>
      </c>
      <c r="I65" s="21">
        <v>6</v>
      </c>
      <c r="J65" s="22"/>
      <c r="K65" s="159"/>
      <c r="L65" s="24" t="str">
        <f>IF(J65&gt;0,VLOOKUP(J65,[1]Lookup!$A$20:$B$35,2,0),"")</f>
        <v/>
      </c>
      <c r="M65" s="153"/>
      <c r="N65" s="25">
        <v>3</v>
      </c>
    </row>
    <row r="66" spans="2:14" x14ac:dyDescent="0.25">
      <c r="B66" s="21">
        <v>7</v>
      </c>
      <c r="C66" s="22"/>
      <c r="D66" s="159"/>
      <c r="E66" s="24" t="str">
        <f>IF(C66&gt;0,VLOOKUP(C66,[1]Lookup!$A$20:$B$35,2,0),"")</f>
        <v/>
      </c>
      <c r="F66" s="153"/>
      <c r="G66" s="25">
        <v>4</v>
      </c>
      <c r="I66" s="21">
        <v>7</v>
      </c>
      <c r="J66" s="22"/>
      <c r="K66" s="159"/>
      <c r="L66" s="24" t="str">
        <f>IF(J66&gt;0,VLOOKUP(J66,[1]Lookup!$A$20:$B$35,2,0),"")</f>
        <v/>
      </c>
      <c r="M66" s="153"/>
      <c r="N66" s="25">
        <v>2</v>
      </c>
    </row>
    <row r="67" spans="2:14" ht="15.75" thickBot="1" x14ac:dyDescent="0.3">
      <c r="B67" s="27">
        <v>8</v>
      </c>
      <c r="C67" s="28"/>
      <c r="D67" s="29"/>
      <c r="E67" s="30" t="str">
        <f>IF(C67&gt;0,VLOOKUP(C67,[1]Lookup!$A$20:$B$35,2,0),"")</f>
        <v/>
      </c>
      <c r="F67" s="154"/>
      <c r="G67" s="31">
        <v>2</v>
      </c>
      <c r="I67" s="27">
        <v>8</v>
      </c>
      <c r="J67" s="28"/>
      <c r="K67" s="29"/>
      <c r="L67" s="30" t="str">
        <f>IF(J67&gt;0,VLOOKUP(J67,[1]Lookup!$A$20:$B$35,2,0),"")</f>
        <v/>
      </c>
      <c r="M67" s="154"/>
      <c r="N67" s="31">
        <v>1</v>
      </c>
    </row>
    <row r="69" spans="2:14" ht="15.75" thickBot="1" x14ac:dyDescent="0.3">
      <c r="B69" s="11" t="str">
        <f ca="1">INDIRECT("Lookup!D51")</f>
        <v>100M Senior Women A</v>
      </c>
      <c r="C69" s="12"/>
      <c r="D69" s="13"/>
      <c r="E69" s="13"/>
      <c r="F69" s="13"/>
      <c r="G69" s="15"/>
      <c r="I69" s="11" t="str">
        <f ca="1">INDIRECT("Lookup!D52")</f>
        <v>100M Senior Women B</v>
      </c>
      <c r="J69" s="12"/>
      <c r="K69" s="13"/>
      <c r="L69" s="13"/>
      <c r="M69" s="13"/>
      <c r="N69" s="15"/>
    </row>
    <row r="70" spans="2:14" x14ac:dyDescent="0.25">
      <c r="B70" s="16" t="s">
        <v>129</v>
      </c>
      <c r="C70" s="17" t="s">
        <v>130</v>
      </c>
      <c r="D70" s="18" t="s">
        <v>131</v>
      </c>
      <c r="E70" s="18" t="s">
        <v>132</v>
      </c>
      <c r="F70" s="17" t="s">
        <v>133</v>
      </c>
      <c r="G70" s="19" t="s">
        <v>127</v>
      </c>
      <c r="I70" s="16" t="s">
        <v>129</v>
      </c>
      <c r="J70" s="17" t="s">
        <v>130</v>
      </c>
      <c r="K70" s="18" t="s">
        <v>131</v>
      </c>
      <c r="L70" s="18" t="s">
        <v>132</v>
      </c>
      <c r="M70" s="17" t="s">
        <v>133</v>
      </c>
      <c r="N70" s="19" t="s">
        <v>127</v>
      </c>
    </row>
    <row r="71" spans="2:14" x14ac:dyDescent="0.25">
      <c r="B71" s="21">
        <v>1</v>
      </c>
      <c r="C71" s="22">
        <v>19</v>
      </c>
      <c r="D71" s="159" t="s">
        <v>344</v>
      </c>
      <c r="E71" s="24" t="str">
        <f>IF(C71&gt;0,VLOOKUP(C71,[1]Lookup!$A$20:$B$35,2,0),"")</f>
        <v>Kilmarnock Harriers</v>
      </c>
      <c r="F71" s="149">
        <v>12.6</v>
      </c>
      <c r="G71" s="25">
        <v>16</v>
      </c>
      <c r="I71" s="21">
        <v>1</v>
      </c>
      <c r="J71" s="22">
        <v>18</v>
      </c>
      <c r="K71" s="159" t="s">
        <v>313</v>
      </c>
      <c r="L71" s="24" t="str">
        <f>IF(J71&gt;0,VLOOKUP(J71,[1]Lookup!$A$20:$B$35,2,0),"")</f>
        <v>Whitemoss AC</v>
      </c>
      <c r="M71" s="153">
        <v>13.7</v>
      </c>
      <c r="N71" s="25">
        <v>12</v>
      </c>
    </row>
    <row r="72" spans="2:14" x14ac:dyDescent="0.25">
      <c r="B72" s="21">
        <v>2</v>
      </c>
      <c r="C72" s="22">
        <v>17</v>
      </c>
      <c r="D72" s="159" t="s">
        <v>332</v>
      </c>
      <c r="E72" s="24" t="str">
        <f>IF(C72&gt;0,VLOOKUP(C72,[1]Lookup!$A$20:$B$35,2,0),"")</f>
        <v>Whitemoss AC</v>
      </c>
      <c r="F72" s="149">
        <v>12.8</v>
      </c>
      <c r="G72" s="25">
        <v>14</v>
      </c>
      <c r="I72" s="21">
        <v>2</v>
      </c>
      <c r="J72" s="22">
        <v>22</v>
      </c>
      <c r="K72" s="159" t="s">
        <v>398</v>
      </c>
      <c r="L72" s="24" t="str">
        <f>IF(J72&gt;0,VLOOKUP(J72,[1]Lookup!$A$20:$B$35,2,0),"")</f>
        <v>Dunfermline T&amp;FC</v>
      </c>
      <c r="M72" s="153">
        <v>14</v>
      </c>
      <c r="N72" s="25">
        <v>10</v>
      </c>
    </row>
    <row r="73" spans="2:14" x14ac:dyDescent="0.25">
      <c r="B73" s="21">
        <v>3</v>
      </c>
      <c r="C73" s="22">
        <v>25</v>
      </c>
      <c r="D73" s="159" t="s">
        <v>345</v>
      </c>
      <c r="E73" s="24" t="str">
        <f>IF(C73&gt;0,VLOOKUP(C73,[1]Lookup!$A$20:$B$35,2,0),"")</f>
        <v>Corstorphine AC</v>
      </c>
      <c r="F73" s="149">
        <v>13.2</v>
      </c>
      <c r="G73" s="25">
        <v>12</v>
      </c>
      <c r="I73" s="21">
        <v>3</v>
      </c>
      <c r="J73" s="22">
        <v>26</v>
      </c>
      <c r="K73" s="159" t="s">
        <v>408</v>
      </c>
      <c r="L73" s="24" t="str">
        <f>IF(J73&gt;0,VLOOKUP(J73,[1]Lookup!$A$20:$B$35,2,0),"")</f>
        <v>Corstorphine AC</v>
      </c>
      <c r="M73" s="153">
        <v>14.3</v>
      </c>
      <c r="N73" s="25">
        <v>8</v>
      </c>
    </row>
    <row r="74" spans="2:14" x14ac:dyDescent="0.25">
      <c r="B74" s="21">
        <v>4</v>
      </c>
      <c r="C74" s="22">
        <v>21</v>
      </c>
      <c r="D74" s="159" t="s">
        <v>346</v>
      </c>
      <c r="E74" s="24" t="str">
        <f>IF(C74&gt;0,VLOOKUP(C74,[1]Lookup!$A$20:$B$35,2,0),"")</f>
        <v>Dunfermline T&amp;FC</v>
      </c>
      <c r="F74" s="149">
        <v>13.5</v>
      </c>
      <c r="G74" s="25">
        <v>10</v>
      </c>
      <c r="I74" s="21">
        <v>4</v>
      </c>
      <c r="J74" s="22">
        <v>20</v>
      </c>
      <c r="K74" s="159" t="s">
        <v>359</v>
      </c>
      <c r="L74" s="24" t="str">
        <f>IF(J74&gt;0,VLOOKUP(J74,[1]Lookup!$A$20:$B$35,2,0),"")</f>
        <v>Kilmarnock Harriers</v>
      </c>
      <c r="M74" s="153">
        <v>14.6</v>
      </c>
      <c r="N74" s="25">
        <v>6</v>
      </c>
    </row>
    <row r="75" spans="2:14" x14ac:dyDescent="0.25">
      <c r="B75" s="21">
        <v>5</v>
      </c>
      <c r="C75" s="22">
        <v>27</v>
      </c>
      <c r="D75" s="159" t="s">
        <v>347</v>
      </c>
      <c r="E75" s="24" t="str">
        <f>IF(C75&gt;0,VLOOKUP(C75,[1]Lookup!$A$20:$B$35,2,0),"")</f>
        <v>Lasswade AC</v>
      </c>
      <c r="F75" s="149">
        <v>13.7</v>
      </c>
      <c r="G75" s="25">
        <v>8</v>
      </c>
      <c r="I75" s="21">
        <v>5</v>
      </c>
      <c r="J75" s="22">
        <v>30</v>
      </c>
      <c r="K75" s="159"/>
      <c r="L75" s="24" t="str">
        <f>IF(J75&gt;0,VLOOKUP(J75,[1]Lookup!$A$20:$B$35,2,0),"")</f>
        <v>Kirkitilloch Olympians</v>
      </c>
      <c r="M75" s="153">
        <v>15.2</v>
      </c>
      <c r="N75" s="25">
        <v>4</v>
      </c>
    </row>
    <row r="76" spans="2:14" x14ac:dyDescent="0.25">
      <c r="B76" s="21">
        <v>6</v>
      </c>
      <c r="C76" s="22">
        <v>29</v>
      </c>
      <c r="D76" s="159" t="s">
        <v>293</v>
      </c>
      <c r="E76" s="24" t="str">
        <f>IF(C76&gt;0,VLOOKUP(C76,[1]Lookup!$A$20:$B$35,2,0),"")</f>
        <v>Kirkitilloch Olympians</v>
      </c>
      <c r="F76" s="149">
        <v>14.2</v>
      </c>
      <c r="G76" s="25">
        <v>6</v>
      </c>
      <c r="I76" s="21">
        <v>6</v>
      </c>
      <c r="J76" s="22"/>
      <c r="K76" s="159"/>
      <c r="L76" s="24" t="str">
        <f>IF(J76&gt;0,VLOOKUP(J76,[1]Lookup!$A$20:$B$35,2,0),"")</f>
        <v/>
      </c>
      <c r="M76" s="153"/>
      <c r="N76" s="25">
        <v>3</v>
      </c>
    </row>
    <row r="77" spans="2:14" x14ac:dyDescent="0.25">
      <c r="B77" s="21">
        <v>7</v>
      </c>
      <c r="C77" s="22"/>
      <c r="D77" s="159"/>
      <c r="E77" s="24" t="str">
        <f>IF(C77&gt;0,VLOOKUP(C77,[1]Lookup!$A$20:$B$35,2,0),"")</f>
        <v/>
      </c>
      <c r="F77" s="149"/>
      <c r="G77" s="25">
        <v>4</v>
      </c>
      <c r="I77" s="21">
        <v>7</v>
      </c>
      <c r="J77" s="22"/>
      <c r="K77" s="159"/>
      <c r="L77" s="24" t="str">
        <f>IF(J77&gt;0,VLOOKUP(J77,[1]Lookup!$A$20:$B$35,2,0),"")</f>
        <v/>
      </c>
      <c r="M77" s="153"/>
      <c r="N77" s="25">
        <v>2</v>
      </c>
    </row>
    <row r="78" spans="2:14" ht="15.75" thickBot="1" x14ac:dyDescent="0.3">
      <c r="B78" s="27">
        <v>8</v>
      </c>
      <c r="C78" s="28"/>
      <c r="D78" s="29"/>
      <c r="E78" s="30" t="str">
        <f>IF(C78&gt;0,VLOOKUP(C78,[1]Lookup!$A$20:$B$35,2,0),"")</f>
        <v/>
      </c>
      <c r="F78" s="150"/>
      <c r="G78" s="31">
        <v>2</v>
      </c>
      <c r="I78" s="27">
        <v>8</v>
      </c>
      <c r="J78" s="28"/>
      <c r="K78" s="29"/>
      <c r="L78" s="30" t="str">
        <f>IF(J78&gt;0,VLOOKUP(J78,[1]Lookup!$A$20:$B$35,2,0),"")</f>
        <v/>
      </c>
      <c r="M78" s="154"/>
      <c r="N78" s="31">
        <v>1</v>
      </c>
    </row>
    <row r="80" spans="2:14" ht="15.75" thickBot="1" x14ac:dyDescent="0.3">
      <c r="B80" s="11" t="str">
        <f ca="1">INDIRECT("Lookup!D53")</f>
        <v>100M Masters Women A</v>
      </c>
      <c r="C80" s="12"/>
      <c r="D80" s="13"/>
      <c r="E80" s="13"/>
      <c r="F80" s="13"/>
      <c r="G80" s="15"/>
      <c r="I80" s="11" t="str">
        <f ca="1">INDIRECT("Lookup!D54")</f>
        <v>100M Masters Women B</v>
      </c>
      <c r="J80" s="12"/>
      <c r="K80" s="13"/>
      <c r="L80" s="13"/>
      <c r="M80" s="13"/>
      <c r="N80" s="15"/>
    </row>
    <row r="81" spans="2:14" x14ac:dyDescent="0.25">
      <c r="B81" s="16" t="s">
        <v>129</v>
      </c>
      <c r="C81" s="17" t="s">
        <v>130</v>
      </c>
      <c r="D81" s="18" t="s">
        <v>131</v>
      </c>
      <c r="E81" s="18" t="s">
        <v>132</v>
      </c>
      <c r="F81" s="17" t="s">
        <v>133</v>
      </c>
      <c r="G81" s="19" t="s">
        <v>127</v>
      </c>
      <c r="I81" s="16" t="s">
        <v>129</v>
      </c>
      <c r="J81" s="17" t="s">
        <v>130</v>
      </c>
      <c r="K81" s="18" t="s">
        <v>131</v>
      </c>
      <c r="L81" s="18" t="s">
        <v>132</v>
      </c>
      <c r="M81" s="17" t="s">
        <v>133</v>
      </c>
      <c r="N81" s="19" t="s">
        <v>127</v>
      </c>
    </row>
    <row r="82" spans="2:14" x14ac:dyDescent="0.25">
      <c r="B82" s="21">
        <v>1</v>
      </c>
      <c r="C82" s="22">
        <v>23</v>
      </c>
      <c r="D82" s="159" t="s">
        <v>307</v>
      </c>
      <c r="E82" s="24" t="str">
        <f>IF(C82&gt;0,VLOOKUP(C82,[1]Lookup!$A$20:$B$35,2,0),"")</f>
        <v>Falkirk Victoria Harriers</v>
      </c>
      <c r="F82" s="153">
        <v>14</v>
      </c>
      <c r="G82" s="25">
        <v>16</v>
      </c>
      <c r="I82" s="21">
        <v>1</v>
      </c>
      <c r="J82" s="22">
        <v>20</v>
      </c>
      <c r="K82" s="159" t="s">
        <v>360</v>
      </c>
      <c r="L82" s="24" t="str">
        <f>IF(J82&gt;0,VLOOKUP(J82,[1]Lookup!$A$20:$B$35,2,0),"")</f>
        <v>Kilmarnock Harriers</v>
      </c>
      <c r="M82" s="22">
        <v>17.600000000000001</v>
      </c>
      <c r="N82" s="25">
        <v>12</v>
      </c>
    </row>
    <row r="83" spans="2:14" x14ac:dyDescent="0.25">
      <c r="B83" s="21">
        <v>2</v>
      </c>
      <c r="C83" s="22">
        <v>25</v>
      </c>
      <c r="D83" s="159" t="s">
        <v>407</v>
      </c>
      <c r="E83" s="24" t="str">
        <f>IF(C83&gt;0,VLOOKUP(C83,[1]Lookup!$A$20:$B$35,2,0),"")</f>
        <v>Corstorphine AC</v>
      </c>
      <c r="F83" s="153">
        <v>14.6</v>
      </c>
      <c r="G83" s="25">
        <v>14</v>
      </c>
      <c r="I83" s="21">
        <v>2</v>
      </c>
      <c r="J83" s="22">
        <v>22</v>
      </c>
      <c r="K83" s="159" t="s">
        <v>361</v>
      </c>
      <c r="L83" s="24" t="str">
        <f>IF(J83&gt;0,VLOOKUP(J83,[1]Lookup!$A$20:$B$35,2,0),"")</f>
        <v>Dunfermline T&amp;FC</v>
      </c>
      <c r="M83" s="22">
        <v>18.3</v>
      </c>
      <c r="N83" s="25">
        <v>10</v>
      </c>
    </row>
    <row r="84" spans="2:14" x14ac:dyDescent="0.25">
      <c r="B84" s="21">
        <v>3</v>
      </c>
      <c r="C84" s="22">
        <v>19</v>
      </c>
      <c r="D84" s="159" t="s">
        <v>365</v>
      </c>
      <c r="E84" s="24" t="str">
        <f>IF(C84&gt;0,VLOOKUP(C84,[1]Lookup!$A$20:$B$35,2,0),"")</f>
        <v>Kilmarnock Harriers</v>
      </c>
      <c r="F84" s="153">
        <v>15.4</v>
      </c>
      <c r="G84" s="25">
        <v>12</v>
      </c>
      <c r="I84" s="21">
        <v>3</v>
      </c>
      <c r="J84" s="22">
        <v>30</v>
      </c>
      <c r="K84" s="159" t="s">
        <v>362</v>
      </c>
      <c r="L84" s="24" t="str">
        <f>IF(J84&gt;0,VLOOKUP(J84,[1]Lookup!$A$20:$B$35,2,0),"")</f>
        <v>Kirkitilloch Olympians</v>
      </c>
      <c r="M84" s="22">
        <v>19.8</v>
      </c>
      <c r="N84" s="25">
        <v>8</v>
      </c>
    </row>
    <row r="85" spans="2:14" x14ac:dyDescent="0.25">
      <c r="B85" s="21">
        <v>4</v>
      </c>
      <c r="C85" s="22">
        <v>21</v>
      </c>
      <c r="D85" s="159" t="s">
        <v>348</v>
      </c>
      <c r="E85" s="24" t="str">
        <f>IF(C85&gt;0,VLOOKUP(C85,[1]Lookup!$A$20:$B$35,2,0),"")</f>
        <v>Dunfermline T&amp;FC</v>
      </c>
      <c r="F85" s="153">
        <v>16.600000000000001</v>
      </c>
      <c r="G85" s="25">
        <v>10</v>
      </c>
      <c r="I85" s="21">
        <v>4</v>
      </c>
      <c r="J85" s="22"/>
      <c r="K85" s="159"/>
      <c r="L85" s="24" t="str">
        <f>IF(J85&gt;0,VLOOKUP(J85,[1]Lookup!$A$20:$B$35,2,0),"")</f>
        <v/>
      </c>
      <c r="M85" s="22"/>
      <c r="N85" s="25">
        <v>6</v>
      </c>
    </row>
    <row r="86" spans="2:14" x14ac:dyDescent="0.25">
      <c r="B86" s="21">
        <v>5</v>
      </c>
      <c r="C86" s="22">
        <v>29</v>
      </c>
      <c r="D86" s="159" t="s">
        <v>366</v>
      </c>
      <c r="E86" s="24" t="str">
        <f>IF(C86&gt;0,VLOOKUP(C86,[1]Lookup!$A$20:$B$35,2,0),"")</f>
        <v>Kirkitilloch Olympians</v>
      </c>
      <c r="F86" s="153">
        <v>19.399999999999999</v>
      </c>
      <c r="G86" s="25">
        <v>8</v>
      </c>
      <c r="I86" s="21">
        <v>5</v>
      </c>
      <c r="J86" s="22"/>
      <c r="K86" s="159"/>
      <c r="L86" s="24" t="str">
        <f>IF(J86&gt;0,VLOOKUP(J86,[1]Lookup!$A$20:$B$35,2,0),"")</f>
        <v/>
      </c>
      <c r="M86" s="22"/>
      <c r="N86" s="25">
        <v>4</v>
      </c>
    </row>
    <row r="87" spans="2:14" x14ac:dyDescent="0.25">
      <c r="B87" s="21">
        <v>6</v>
      </c>
      <c r="C87" s="22"/>
      <c r="D87" s="159"/>
      <c r="E87" s="24" t="str">
        <f>IF(C87&gt;0,VLOOKUP(C87,[1]Lookup!$A$20:$B$35,2,0),"")</f>
        <v/>
      </c>
      <c r="F87" s="153"/>
      <c r="G87" s="25">
        <v>6</v>
      </c>
      <c r="I87" s="21">
        <v>6</v>
      </c>
      <c r="J87" s="22"/>
      <c r="K87" s="159"/>
      <c r="L87" s="24" t="str">
        <f>IF(J87&gt;0,VLOOKUP(J87,[1]Lookup!$A$20:$B$35,2,0),"")</f>
        <v/>
      </c>
      <c r="M87" s="22"/>
      <c r="N87" s="25">
        <v>3</v>
      </c>
    </row>
    <row r="88" spans="2:14" x14ac:dyDescent="0.25">
      <c r="B88" s="21">
        <v>7</v>
      </c>
      <c r="C88" s="22"/>
      <c r="D88" s="159"/>
      <c r="E88" s="24" t="str">
        <f>IF(C88&gt;0,VLOOKUP(C88,[1]Lookup!$A$20:$B$35,2,0),"")</f>
        <v/>
      </c>
      <c r="F88" s="153"/>
      <c r="G88" s="25">
        <v>4</v>
      </c>
      <c r="I88" s="21">
        <v>7</v>
      </c>
      <c r="J88" s="22"/>
      <c r="K88" s="159"/>
      <c r="L88" s="24" t="str">
        <f>IF(J88&gt;0,VLOOKUP(J88,[1]Lookup!$A$20:$B$35,2,0),"")</f>
        <v/>
      </c>
      <c r="M88" s="22"/>
      <c r="N88" s="25">
        <v>2</v>
      </c>
    </row>
    <row r="89" spans="2:14" ht="15.75" thickBot="1" x14ac:dyDescent="0.3">
      <c r="B89" s="27">
        <v>8</v>
      </c>
      <c r="C89" s="28"/>
      <c r="D89" s="29"/>
      <c r="E89" s="30" t="str">
        <f>IF(C89&gt;0,VLOOKUP(C89,[1]Lookup!$A$20:$B$35,2,0),"")</f>
        <v/>
      </c>
      <c r="F89" s="154"/>
      <c r="G89" s="31">
        <v>2</v>
      </c>
      <c r="I89" s="27">
        <v>8</v>
      </c>
      <c r="J89" s="28"/>
      <c r="K89" s="29"/>
      <c r="L89" s="30" t="str">
        <f>IF(J89&gt;0,VLOOKUP(J89,[1]Lookup!$A$20:$B$35,2,0),"")</f>
        <v/>
      </c>
      <c r="M89" s="28"/>
      <c r="N89" s="31">
        <v>1</v>
      </c>
    </row>
    <row r="91" spans="2:14" ht="15.75" thickBot="1" x14ac:dyDescent="0.3">
      <c r="B91" s="11" t="str">
        <f ca="1">INDIRECT("Lookup!D55")</f>
        <v>600M Under 11 Girls A</v>
      </c>
      <c r="C91" s="12"/>
      <c r="D91" s="13"/>
      <c r="E91" s="13"/>
      <c r="F91" s="13"/>
      <c r="G91" s="15"/>
      <c r="I91" s="11" t="str">
        <f ca="1">INDIRECT("Lookup!D56")</f>
        <v>600M Under 11 Girls B</v>
      </c>
      <c r="J91" s="12"/>
      <c r="K91" s="13"/>
      <c r="L91" s="13"/>
      <c r="M91" s="13"/>
      <c r="N91" s="15"/>
    </row>
    <row r="92" spans="2:14" x14ac:dyDescent="0.25">
      <c r="B92" s="16" t="s">
        <v>129</v>
      </c>
      <c r="C92" s="17" t="s">
        <v>130</v>
      </c>
      <c r="D92" s="18" t="s">
        <v>131</v>
      </c>
      <c r="E92" s="18" t="s">
        <v>132</v>
      </c>
      <c r="F92" s="17" t="s">
        <v>133</v>
      </c>
      <c r="G92" s="19" t="s">
        <v>127</v>
      </c>
      <c r="I92" s="16" t="s">
        <v>129</v>
      </c>
      <c r="J92" s="17" t="s">
        <v>130</v>
      </c>
      <c r="K92" s="18" t="s">
        <v>131</v>
      </c>
      <c r="L92" s="18" t="s">
        <v>132</v>
      </c>
      <c r="M92" s="17" t="s">
        <v>133</v>
      </c>
      <c r="N92" s="19" t="s">
        <v>127</v>
      </c>
    </row>
    <row r="93" spans="2:14" x14ac:dyDescent="0.25">
      <c r="B93" s="21">
        <v>1</v>
      </c>
      <c r="C93" s="22">
        <v>24</v>
      </c>
      <c r="D93" s="159" t="s">
        <v>363</v>
      </c>
      <c r="E93" s="24" t="str">
        <f>IF(C93&gt;0,VLOOKUP(C93,[1]Lookup!$A$20:$B$35,2,0),"")</f>
        <v>Falkirk Victoria Harriers</v>
      </c>
      <c r="F93" s="157">
        <v>1.3645833333333331E-3</v>
      </c>
      <c r="G93" s="25">
        <v>16</v>
      </c>
      <c r="I93" s="21">
        <v>1</v>
      </c>
      <c r="J93" s="22">
        <v>17</v>
      </c>
      <c r="K93" s="159" t="s">
        <v>386</v>
      </c>
      <c r="L93" s="24" t="str">
        <f>IF(J93&gt;0,VLOOKUP(J93,[1]Lookup!$A$20:$B$35,2,0),"")</f>
        <v>Whitemoss AC</v>
      </c>
      <c r="M93" s="157">
        <v>1.540509259259259E-3</v>
      </c>
      <c r="N93" s="25">
        <v>12</v>
      </c>
    </row>
    <row r="94" spans="2:14" x14ac:dyDescent="0.25">
      <c r="B94" s="21">
        <v>2</v>
      </c>
      <c r="C94" s="22">
        <v>21</v>
      </c>
      <c r="D94" s="159" t="s">
        <v>350</v>
      </c>
      <c r="E94" s="24" t="str">
        <f>IF(C94&gt;0,VLOOKUP(C94,[1]Lookup!$A$20:$B$35,2,0),"")</f>
        <v>Dunfermline T&amp;FC</v>
      </c>
      <c r="F94" s="157">
        <v>1.4016203703703706E-3</v>
      </c>
      <c r="G94" s="25">
        <v>14</v>
      </c>
      <c r="I94" s="21">
        <v>2</v>
      </c>
      <c r="J94" s="22">
        <v>23</v>
      </c>
      <c r="K94" s="159" t="s">
        <v>349</v>
      </c>
      <c r="L94" s="24" t="str">
        <f>IF(J94&gt;0,VLOOKUP(J94,[1]Lookup!$A$20:$B$35,2,0),"")</f>
        <v>Falkirk Victoria Harriers</v>
      </c>
      <c r="M94" s="157">
        <v>1.5428240740740741E-3</v>
      </c>
      <c r="N94" s="25">
        <v>10</v>
      </c>
    </row>
    <row r="95" spans="2:14" x14ac:dyDescent="0.25">
      <c r="B95" s="21">
        <v>3</v>
      </c>
      <c r="C95" s="22">
        <v>27</v>
      </c>
      <c r="D95" s="159" t="s">
        <v>335</v>
      </c>
      <c r="E95" s="24" t="str">
        <f>IF(C95&gt;0,VLOOKUP(C95,[1]Lookup!$A$20:$B$35,2,0),"")</f>
        <v>Lasswade AC</v>
      </c>
      <c r="F95" s="157">
        <v>1.417824074074074E-3</v>
      </c>
      <c r="G95" s="25">
        <v>12</v>
      </c>
      <c r="I95" s="21">
        <v>3</v>
      </c>
      <c r="J95" s="22">
        <v>22</v>
      </c>
      <c r="K95" s="159" t="s">
        <v>364</v>
      </c>
      <c r="L95" s="24" t="str">
        <f>IF(J95&gt;0,VLOOKUP(J95,[1]Lookup!$A$20:$B$35,2,0),"")</f>
        <v>Dunfermline T&amp;FC</v>
      </c>
      <c r="M95" s="157">
        <v>1.6504629629629632E-3</v>
      </c>
      <c r="N95" s="25">
        <v>8</v>
      </c>
    </row>
    <row r="96" spans="2:14" x14ac:dyDescent="0.25">
      <c r="B96" s="21">
        <v>4</v>
      </c>
      <c r="C96" s="22">
        <v>25</v>
      </c>
      <c r="D96" s="159" t="s">
        <v>298</v>
      </c>
      <c r="E96" s="24" t="str">
        <f>IF(C96&gt;0,VLOOKUP(C96,[1]Lookup!$A$20:$B$35,2,0),"")</f>
        <v>Corstorphine AC</v>
      </c>
      <c r="F96" s="157">
        <v>1.4548611111111114E-3</v>
      </c>
      <c r="G96" s="25">
        <v>10</v>
      </c>
      <c r="I96" s="21">
        <v>4</v>
      </c>
      <c r="J96" s="22">
        <v>20</v>
      </c>
      <c r="K96" s="159" t="s">
        <v>394</v>
      </c>
      <c r="L96" s="24" t="str">
        <f>IF(J96&gt;0,VLOOKUP(J96,[1]Lookup!$A$20:$B$35,2,0),"")</f>
        <v>Kilmarnock Harriers</v>
      </c>
      <c r="M96" s="157">
        <v>1.741898148148148E-3</v>
      </c>
      <c r="N96" s="25">
        <v>6</v>
      </c>
    </row>
    <row r="97" spans="2:14" x14ac:dyDescent="0.25">
      <c r="B97" s="21">
        <v>5</v>
      </c>
      <c r="C97" s="22">
        <v>18</v>
      </c>
      <c r="D97" s="159" t="s">
        <v>387</v>
      </c>
      <c r="E97" s="24" t="str">
        <f>IF(C97&gt;0,VLOOKUP(C97,[1]Lookup!$A$20:$B$35,2,0),"")</f>
        <v>Whitemoss AC</v>
      </c>
      <c r="F97" s="157">
        <v>1.494212962962963E-3</v>
      </c>
      <c r="G97" s="25">
        <v>8</v>
      </c>
      <c r="I97" s="21">
        <v>5</v>
      </c>
      <c r="J97" s="22"/>
      <c r="K97" s="159"/>
      <c r="L97" s="24" t="str">
        <f>IF(J97&gt;0,VLOOKUP(J97,[1]Lookup!$A$20:$B$35,2,0),"")</f>
        <v/>
      </c>
      <c r="M97" s="157"/>
      <c r="N97" s="25">
        <v>4</v>
      </c>
    </row>
    <row r="98" spans="2:14" x14ac:dyDescent="0.25">
      <c r="B98" s="21">
        <v>6</v>
      </c>
      <c r="C98" s="22">
        <v>19</v>
      </c>
      <c r="D98" s="159" t="s">
        <v>393</v>
      </c>
      <c r="E98" s="24" t="str">
        <f>IF(C98&gt;0,VLOOKUP(C98,[1]Lookup!$A$20:$B$35,2,0),"")</f>
        <v>Kilmarnock Harriers</v>
      </c>
      <c r="F98" s="157">
        <v>1.6481481481481479E-3</v>
      </c>
      <c r="G98" s="25">
        <v>6</v>
      </c>
      <c r="I98" s="21">
        <v>6</v>
      </c>
      <c r="J98" s="22"/>
      <c r="K98" s="159"/>
      <c r="L98" s="24" t="str">
        <f>IF(J98&gt;0,VLOOKUP(J98,[1]Lookup!$A$20:$B$35,2,0),"")</f>
        <v/>
      </c>
      <c r="M98" s="157"/>
      <c r="N98" s="25">
        <v>3</v>
      </c>
    </row>
    <row r="99" spans="2:14" x14ac:dyDescent="0.25">
      <c r="B99" s="21">
        <v>7</v>
      </c>
      <c r="C99" s="22"/>
      <c r="D99" s="159"/>
      <c r="E99" s="24" t="str">
        <f>IF(C99&gt;0,VLOOKUP(C99,[1]Lookup!$A$20:$B$35,2,0),"")</f>
        <v/>
      </c>
      <c r="F99" s="157"/>
      <c r="G99" s="25">
        <v>4</v>
      </c>
      <c r="I99" s="21">
        <v>7</v>
      </c>
      <c r="J99" s="22"/>
      <c r="K99" s="159"/>
      <c r="L99" s="24" t="str">
        <f>IF(J99&gt;0,VLOOKUP(J99,[1]Lookup!$A$20:$B$35,2,0),"")</f>
        <v/>
      </c>
      <c r="M99" s="157"/>
      <c r="N99" s="25">
        <v>2</v>
      </c>
    </row>
    <row r="100" spans="2:14" ht="15.75" thickBot="1" x14ac:dyDescent="0.3">
      <c r="B100" s="27">
        <v>8</v>
      </c>
      <c r="C100" s="28"/>
      <c r="D100" s="29"/>
      <c r="E100" s="30" t="str">
        <f>IF(C100&gt;0,VLOOKUP(C100,[1]Lookup!$A$20:$B$35,2,0),"")</f>
        <v/>
      </c>
      <c r="F100" s="158"/>
      <c r="G100" s="31">
        <v>2</v>
      </c>
      <c r="I100" s="27">
        <v>8</v>
      </c>
      <c r="J100" s="28"/>
      <c r="K100" s="29"/>
      <c r="L100" s="30" t="str">
        <f>IF(J100&gt;0,VLOOKUP(J100,[1]Lookup!$A$20:$B$35,2,0),"")</f>
        <v/>
      </c>
      <c r="M100" s="158"/>
      <c r="N100" s="31">
        <v>1</v>
      </c>
    </row>
    <row r="102" spans="2:14" ht="15.75" thickBot="1" x14ac:dyDescent="0.3">
      <c r="B102" s="11" t="str">
        <f ca="1">INDIRECT("Lookup!D57")</f>
        <v>800M Under 13 Girls A</v>
      </c>
      <c r="C102" s="12"/>
      <c r="D102" s="13"/>
      <c r="E102" s="13"/>
      <c r="F102" s="13"/>
      <c r="G102" s="15"/>
      <c r="I102" s="11" t="str">
        <f ca="1">INDIRECT("Lookup!D58")</f>
        <v>800M Under 13 Girls B</v>
      </c>
      <c r="J102" s="12"/>
      <c r="K102" s="13"/>
      <c r="L102" s="13"/>
      <c r="M102" s="13"/>
      <c r="N102" s="15"/>
    </row>
    <row r="103" spans="2:14" x14ac:dyDescent="0.25">
      <c r="B103" s="16" t="s">
        <v>129</v>
      </c>
      <c r="C103" s="17" t="s">
        <v>130</v>
      </c>
      <c r="D103" s="18" t="s">
        <v>131</v>
      </c>
      <c r="E103" s="18" t="s">
        <v>132</v>
      </c>
      <c r="F103" s="17" t="s">
        <v>133</v>
      </c>
      <c r="G103" s="19" t="s">
        <v>127</v>
      </c>
      <c r="I103" s="16" t="s">
        <v>129</v>
      </c>
      <c r="J103" s="17" t="s">
        <v>130</v>
      </c>
      <c r="K103" s="18" t="s">
        <v>131</v>
      </c>
      <c r="L103" s="18" t="s">
        <v>132</v>
      </c>
      <c r="M103" s="17" t="s">
        <v>133</v>
      </c>
      <c r="N103" s="19" t="s">
        <v>127</v>
      </c>
    </row>
    <row r="104" spans="2:14" x14ac:dyDescent="0.25">
      <c r="B104" s="21">
        <v>1</v>
      </c>
      <c r="C104" s="22">
        <v>17</v>
      </c>
      <c r="D104" s="159" t="s">
        <v>391</v>
      </c>
      <c r="E104" s="24" t="str">
        <f>IF(C104&gt;0,VLOOKUP(C104,[1]Lookup!$A$20:$B$35,2,0),"")</f>
        <v>Whitemoss AC</v>
      </c>
      <c r="F104" s="157">
        <v>1.710648148148148E-3</v>
      </c>
      <c r="G104" s="25">
        <v>16</v>
      </c>
      <c r="I104" s="21">
        <v>1</v>
      </c>
      <c r="J104" s="22">
        <v>26</v>
      </c>
      <c r="K104" s="159" t="s">
        <v>411</v>
      </c>
      <c r="L104" s="24" t="str">
        <f>IF(J104&gt;0,VLOOKUP(J104,[1]Lookup!$A$20:$B$35,2,0),"")</f>
        <v>Corstorphine AC</v>
      </c>
      <c r="M104" s="157">
        <v>1.8784722222222223E-3</v>
      </c>
      <c r="N104" s="25">
        <v>12</v>
      </c>
    </row>
    <row r="105" spans="2:14" x14ac:dyDescent="0.25">
      <c r="B105" s="21">
        <v>2</v>
      </c>
      <c r="C105" s="22">
        <v>25</v>
      </c>
      <c r="D105" s="159" t="s">
        <v>410</v>
      </c>
      <c r="E105" s="24" t="str">
        <f>IF(C105&gt;0,VLOOKUP(C105,[1]Lookup!$A$20:$B$35,2,0),"")</f>
        <v>Corstorphine AC</v>
      </c>
      <c r="F105" s="157">
        <v>1.8136574074074077E-3</v>
      </c>
      <c r="G105" s="25">
        <v>14</v>
      </c>
      <c r="I105" s="21">
        <v>2</v>
      </c>
      <c r="J105" s="22">
        <v>22</v>
      </c>
      <c r="K105" s="159" t="s">
        <v>376</v>
      </c>
      <c r="L105" s="24" t="str">
        <f>IF(J105&gt;0,VLOOKUP(J105,[1]Lookup!$A$20:$B$35,2,0),"")</f>
        <v>Dunfermline T&amp;FC</v>
      </c>
      <c r="M105" s="157">
        <v>2.0243055555555557E-3</v>
      </c>
      <c r="N105" s="25">
        <v>10</v>
      </c>
    </row>
    <row r="106" spans="2:14" x14ac:dyDescent="0.25">
      <c r="B106" s="21">
        <v>3</v>
      </c>
      <c r="C106" s="22">
        <v>29</v>
      </c>
      <c r="D106" s="159" t="s">
        <v>301</v>
      </c>
      <c r="E106" s="24" t="str">
        <f>IF(C106&gt;0,VLOOKUP(C106,[1]Lookup!$A$20:$B$35,2,0),"")</f>
        <v>Kirkitilloch Olympians</v>
      </c>
      <c r="F106" s="157">
        <v>1.957175925925926E-3</v>
      </c>
      <c r="G106" s="25">
        <v>12</v>
      </c>
      <c r="I106" s="21">
        <v>3</v>
      </c>
      <c r="J106" s="22">
        <v>18</v>
      </c>
      <c r="K106" s="159" t="s">
        <v>392</v>
      </c>
      <c r="L106" s="24" t="str">
        <f>IF(J106&gt;0,VLOOKUP(J106,[1]Lookup!$A$20:$B$35,2,0),"")</f>
        <v>Whitemoss AC</v>
      </c>
      <c r="M106" s="157">
        <v>2.0439814814814813E-3</v>
      </c>
      <c r="N106" s="25">
        <v>8</v>
      </c>
    </row>
    <row r="107" spans="2:14" x14ac:dyDescent="0.25">
      <c r="B107" s="21">
        <v>4</v>
      </c>
      <c r="C107" s="22">
        <v>21</v>
      </c>
      <c r="D107" s="159" t="s">
        <v>367</v>
      </c>
      <c r="E107" s="24" t="str">
        <f>IF(C107&gt;0,VLOOKUP(C107,[1]Lookup!$A$20:$B$35,2,0),"")</f>
        <v>Dunfermline T&amp;FC</v>
      </c>
      <c r="F107" s="157">
        <v>1.988425925925926E-3</v>
      </c>
      <c r="G107" s="25">
        <v>10</v>
      </c>
      <c r="I107" s="21">
        <v>4</v>
      </c>
      <c r="J107" s="22">
        <v>20</v>
      </c>
      <c r="K107" s="159" t="s">
        <v>380</v>
      </c>
      <c r="L107" s="24" t="str">
        <f>IF(J107&gt;0,VLOOKUP(J107,[1]Lookup!$A$20:$B$35,2,0),"")</f>
        <v>Kilmarnock Harriers</v>
      </c>
      <c r="M107" s="157">
        <v>2.5104166666666669E-3</v>
      </c>
      <c r="N107" s="25">
        <v>6</v>
      </c>
    </row>
    <row r="108" spans="2:14" x14ac:dyDescent="0.25">
      <c r="B108" s="21">
        <v>5</v>
      </c>
      <c r="C108" s="22">
        <v>27</v>
      </c>
      <c r="D108" s="159" t="s">
        <v>340</v>
      </c>
      <c r="E108" s="24" t="str">
        <f>IF(C108&gt;0,VLOOKUP(C108,[1]Lookup!$A$20:$B$35,2,0),"")</f>
        <v>Lasswade AC</v>
      </c>
      <c r="F108" s="157">
        <v>2.0347222222222221E-3</v>
      </c>
      <c r="G108" s="25">
        <v>8</v>
      </c>
      <c r="I108" s="21">
        <v>5</v>
      </c>
      <c r="J108" s="22"/>
      <c r="K108" s="159"/>
      <c r="L108" s="24" t="str">
        <f>IF(J108&gt;0,VLOOKUP(J108,[1]Lookup!$A$20:$B$35,2,0),"")</f>
        <v/>
      </c>
      <c r="M108" s="157"/>
      <c r="N108" s="25">
        <v>4</v>
      </c>
    </row>
    <row r="109" spans="2:14" x14ac:dyDescent="0.25">
      <c r="B109" s="21">
        <v>6</v>
      </c>
      <c r="C109" s="22">
        <v>19</v>
      </c>
      <c r="D109" s="159" t="s">
        <v>355</v>
      </c>
      <c r="E109" s="24" t="str">
        <f>IF(C109&gt;0,VLOOKUP(C109,[1]Lookup!$A$20:$B$35,2,0),"")</f>
        <v>Kilmarnock Harriers</v>
      </c>
      <c r="F109" s="157">
        <v>2.0497685185185185E-3</v>
      </c>
      <c r="G109" s="25">
        <v>6</v>
      </c>
      <c r="I109" s="21">
        <v>6</v>
      </c>
      <c r="J109" s="22"/>
      <c r="K109" s="159"/>
      <c r="L109" s="24" t="str">
        <f>IF(J109&gt;0,VLOOKUP(J109,[1]Lookup!$A$20:$B$35,2,0),"")</f>
        <v/>
      </c>
      <c r="M109" s="157"/>
      <c r="N109" s="25">
        <v>3</v>
      </c>
    </row>
    <row r="110" spans="2:14" x14ac:dyDescent="0.25">
      <c r="B110" s="21">
        <v>7</v>
      </c>
      <c r="C110" s="22"/>
      <c r="D110" s="159"/>
      <c r="E110" s="24" t="str">
        <f>IF(C110&gt;0,VLOOKUP(C110,[1]Lookup!$A$20:$B$35,2,0),"")</f>
        <v/>
      </c>
      <c r="F110" s="157"/>
      <c r="G110" s="25">
        <v>4</v>
      </c>
      <c r="I110" s="21">
        <v>7</v>
      </c>
      <c r="J110" s="22"/>
      <c r="K110" s="159"/>
      <c r="L110" s="24" t="str">
        <f>IF(J110&gt;0,VLOOKUP(J110,[1]Lookup!$A$20:$B$35,2,0),"")</f>
        <v/>
      </c>
      <c r="M110" s="157"/>
      <c r="N110" s="25">
        <v>2</v>
      </c>
    </row>
    <row r="111" spans="2:14" ht="15.75" thickBot="1" x14ac:dyDescent="0.3">
      <c r="B111" s="27">
        <v>8</v>
      </c>
      <c r="C111" s="28"/>
      <c r="D111" s="29"/>
      <c r="E111" s="30" t="str">
        <f>IF(C111&gt;0,VLOOKUP(C111,[1]Lookup!$A$20:$B$35,2,0),"")</f>
        <v/>
      </c>
      <c r="F111" s="158"/>
      <c r="G111" s="31">
        <v>2</v>
      </c>
      <c r="I111" s="27">
        <v>8</v>
      </c>
      <c r="J111" s="28"/>
      <c r="K111" s="29"/>
      <c r="L111" s="30" t="str">
        <f>IF(J111&gt;0,VLOOKUP(J111,[1]Lookup!$A$20:$B$35,2,0),"")</f>
        <v/>
      </c>
      <c r="M111" s="158"/>
      <c r="N111" s="31">
        <v>1</v>
      </c>
    </row>
    <row r="113" spans="2:14" ht="15.75" thickBot="1" x14ac:dyDescent="0.3">
      <c r="B113" s="11" t="str">
        <f ca="1">INDIRECT("Lookup!D59")</f>
        <v>800M Under 15 Girls A</v>
      </c>
      <c r="C113" s="12"/>
      <c r="D113" s="13"/>
      <c r="E113" s="13"/>
      <c r="F113" s="13"/>
      <c r="G113" s="15"/>
      <c r="I113" s="11" t="str">
        <f ca="1">INDIRECT("Lookup!D60")</f>
        <v>800M Under 15 Girls B</v>
      </c>
      <c r="J113" s="12"/>
      <c r="K113" s="13"/>
      <c r="L113" s="13"/>
      <c r="M113" s="13"/>
      <c r="N113" s="15"/>
    </row>
    <row r="114" spans="2:14" x14ac:dyDescent="0.25">
      <c r="B114" s="16" t="s">
        <v>129</v>
      </c>
      <c r="C114" s="17" t="s">
        <v>130</v>
      </c>
      <c r="D114" s="18" t="s">
        <v>131</v>
      </c>
      <c r="E114" s="18" t="s">
        <v>132</v>
      </c>
      <c r="F114" s="17" t="s">
        <v>133</v>
      </c>
      <c r="G114" s="19" t="s">
        <v>127</v>
      </c>
      <c r="I114" s="16" t="s">
        <v>129</v>
      </c>
      <c r="J114" s="17" t="s">
        <v>130</v>
      </c>
      <c r="K114" s="18" t="s">
        <v>131</v>
      </c>
      <c r="L114" s="18" t="s">
        <v>132</v>
      </c>
      <c r="M114" s="17" t="s">
        <v>133</v>
      </c>
      <c r="N114" s="19" t="s">
        <v>127</v>
      </c>
    </row>
    <row r="115" spans="2:14" x14ac:dyDescent="0.25">
      <c r="B115" s="21">
        <v>1</v>
      </c>
      <c r="C115" s="22">
        <v>25</v>
      </c>
      <c r="D115" s="159" t="s">
        <v>409</v>
      </c>
      <c r="E115" s="24" t="str">
        <f>IF(C115&gt;0,VLOOKUP(C115,[1]Lookup!$A$20:$B$35,2,0),"")</f>
        <v>Corstorphine AC</v>
      </c>
      <c r="F115" s="157">
        <v>1.7025462962962964E-3</v>
      </c>
      <c r="G115" s="25">
        <v>16</v>
      </c>
      <c r="I115" s="21">
        <v>1</v>
      </c>
      <c r="J115" s="22">
        <v>24</v>
      </c>
      <c r="K115" s="159" t="s">
        <v>403</v>
      </c>
      <c r="L115" s="24" t="str">
        <f>IF(J115&gt;0,VLOOKUP(J115,[1]Lookup!$A$20:$B$35,2,0),"")</f>
        <v>Falkirk Victoria Harriers</v>
      </c>
      <c r="M115" s="157">
        <v>1.8703703703703703E-3</v>
      </c>
      <c r="N115" s="25">
        <v>12</v>
      </c>
    </row>
    <row r="116" spans="2:14" x14ac:dyDescent="0.25">
      <c r="B116" s="21">
        <v>2</v>
      </c>
      <c r="C116" s="22">
        <v>17</v>
      </c>
      <c r="D116" s="159" t="s">
        <v>391</v>
      </c>
      <c r="E116" s="24" t="str">
        <f>IF(C116&gt;0,VLOOKUP(C116,[1]Lookup!$A$20:$B$35,2,0),"")</f>
        <v>Whitemoss AC</v>
      </c>
      <c r="F116" s="157">
        <v>1.741898148148148E-3</v>
      </c>
      <c r="G116" s="25">
        <v>14</v>
      </c>
      <c r="I116" s="21">
        <v>2</v>
      </c>
      <c r="J116" s="22">
        <v>18</v>
      </c>
      <c r="K116" s="159" t="s">
        <v>392</v>
      </c>
      <c r="L116" s="24" t="str">
        <f>IF(J116&gt;0,VLOOKUP(J116,[1]Lookup!$A$20:$B$35,2,0),"")</f>
        <v>Whitemoss AC</v>
      </c>
      <c r="M116" s="157">
        <v>1.9872685185185189E-3</v>
      </c>
      <c r="N116" s="25">
        <v>10</v>
      </c>
    </row>
    <row r="117" spans="2:14" x14ac:dyDescent="0.25">
      <c r="B117" s="21">
        <v>3</v>
      </c>
      <c r="C117" s="22">
        <v>23</v>
      </c>
      <c r="D117" s="159" t="s">
        <v>356</v>
      </c>
      <c r="E117" s="24" t="str">
        <f>IF(C117&gt;0,VLOOKUP(C117,[1]Lookup!$A$20:$B$35,2,0),"")</f>
        <v>Falkirk Victoria Harriers</v>
      </c>
      <c r="F117" s="157">
        <v>1.7743055555555552E-3</v>
      </c>
      <c r="G117" s="25">
        <v>12</v>
      </c>
      <c r="I117" s="21">
        <v>3</v>
      </c>
      <c r="J117" s="22">
        <v>20</v>
      </c>
      <c r="K117" s="159" t="s">
        <v>397</v>
      </c>
      <c r="L117" s="24" t="str">
        <f>IF(J117&gt;0,VLOOKUP(J117,[1]Lookup!$A$20:$B$35,2,0),"")</f>
        <v>Kilmarnock Harriers</v>
      </c>
      <c r="M117" s="157">
        <v>2E-3</v>
      </c>
      <c r="N117" s="25">
        <v>8</v>
      </c>
    </row>
    <row r="118" spans="2:14" x14ac:dyDescent="0.25">
      <c r="B118" s="21">
        <v>4</v>
      </c>
      <c r="C118" s="22">
        <v>29</v>
      </c>
      <c r="D118" s="159" t="s">
        <v>416</v>
      </c>
      <c r="E118" s="24" t="str">
        <f>IF(C118&gt;0,VLOOKUP(C118,[1]Lookup!$A$20:$B$35,2,0),"")</f>
        <v>Kirkitilloch Olympians</v>
      </c>
      <c r="F118" s="157">
        <v>1.8379629629629629E-3</v>
      </c>
      <c r="G118" s="25">
        <v>10</v>
      </c>
      <c r="I118" s="21">
        <v>4</v>
      </c>
      <c r="J118" s="22"/>
      <c r="K118" s="159"/>
      <c r="L118" s="24" t="str">
        <f>IF(J118&gt;0,VLOOKUP(J118,[1]Lookup!$A$20:$B$35,2,0),"")</f>
        <v/>
      </c>
      <c r="M118" s="157"/>
      <c r="N118" s="25">
        <v>6</v>
      </c>
    </row>
    <row r="119" spans="2:14" x14ac:dyDescent="0.25">
      <c r="B119" s="21">
        <v>5</v>
      </c>
      <c r="C119" s="22">
        <v>19</v>
      </c>
      <c r="D119" s="159" t="s">
        <v>357</v>
      </c>
      <c r="E119" s="24" t="str">
        <f>IF(C119&gt;0,VLOOKUP(C119,[1]Lookup!$A$20:$B$35,2,0),"")</f>
        <v>Kilmarnock Harriers</v>
      </c>
      <c r="F119" s="157">
        <v>1.9513888888888888E-3</v>
      </c>
      <c r="G119" s="25">
        <v>8</v>
      </c>
      <c r="I119" s="21">
        <v>5</v>
      </c>
      <c r="J119" s="22"/>
      <c r="K119" s="159"/>
      <c r="L119" s="24" t="str">
        <f>IF(J119&gt;0,VLOOKUP(J119,[1]Lookup!$A$20:$B$35,2,0),"")</f>
        <v/>
      </c>
      <c r="M119" s="157"/>
      <c r="N119" s="25">
        <v>4</v>
      </c>
    </row>
    <row r="120" spans="2:14" x14ac:dyDescent="0.25">
      <c r="B120" s="21">
        <v>6</v>
      </c>
      <c r="C120" s="22">
        <v>22</v>
      </c>
      <c r="D120" s="159" t="s">
        <v>324</v>
      </c>
      <c r="E120" s="24" t="str">
        <f>IF(C120&gt;0,VLOOKUP(C120,[1]Lookup!$A$20:$B$35,2,0),"")</f>
        <v>Dunfermline T&amp;FC</v>
      </c>
      <c r="F120" s="157">
        <v>2.0358796296296297E-3</v>
      </c>
      <c r="G120" s="25">
        <v>6</v>
      </c>
      <c r="I120" s="21">
        <v>6</v>
      </c>
      <c r="J120" s="22"/>
      <c r="K120" s="159"/>
      <c r="L120" s="24" t="str">
        <f>IF(J120&gt;0,VLOOKUP(J120,[1]Lookup!$A$20:$B$35,2,0),"")</f>
        <v/>
      </c>
      <c r="M120" s="157"/>
      <c r="N120" s="25">
        <v>3</v>
      </c>
    </row>
    <row r="121" spans="2:14" x14ac:dyDescent="0.25">
      <c r="B121" s="21">
        <v>7</v>
      </c>
      <c r="C121" s="22"/>
      <c r="D121" s="159"/>
      <c r="E121" s="24" t="str">
        <f>IF(C121&gt;0,VLOOKUP(C121,[1]Lookup!$A$20:$B$35,2,0),"")</f>
        <v/>
      </c>
      <c r="F121" s="157"/>
      <c r="G121" s="25">
        <v>4</v>
      </c>
      <c r="I121" s="21">
        <v>7</v>
      </c>
      <c r="J121" s="22"/>
      <c r="K121" s="159"/>
      <c r="L121" s="24" t="str">
        <f>IF(J121&gt;0,VLOOKUP(J121,[1]Lookup!$A$20:$B$35,2,0),"")</f>
        <v/>
      </c>
      <c r="M121" s="157"/>
      <c r="N121" s="25">
        <v>2</v>
      </c>
    </row>
    <row r="122" spans="2:14" ht="15.75" thickBot="1" x14ac:dyDescent="0.3">
      <c r="B122" s="27">
        <v>8</v>
      </c>
      <c r="C122" s="28"/>
      <c r="D122" s="29"/>
      <c r="E122" s="30" t="str">
        <f>IF(C122&gt;0,VLOOKUP(C122,[1]Lookup!$A$20:$B$35,2,0),"")</f>
        <v/>
      </c>
      <c r="F122" s="158"/>
      <c r="G122" s="31">
        <v>2</v>
      </c>
      <c r="I122" s="27">
        <v>8</v>
      </c>
      <c r="J122" s="28"/>
      <c r="K122" s="29"/>
      <c r="L122" s="30" t="str">
        <f>IF(J122&gt;0,VLOOKUP(J122,[1]Lookup!$A$20:$B$35,2,0),"")</f>
        <v/>
      </c>
      <c r="M122" s="158"/>
      <c r="N122" s="31">
        <v>1</v>
      </c>
    </row>
    <row r="124" spans="2:14" ht="15.75" thickBot="1" x14ac:dyDescent="0.3">
      <c r="B124" s="11" t="str">
        <f ca="1">INDIRECT("Lookup!D61")</f>
        <v>800M Under 17 Women A</v>
      </c>
      <c r="C124" s="12"/>
      <c r="D124" s="13"/>
      <c r="E124" s="13"/>
      <c r="F124" s="13"/>
      <c r="G124" s="15"/>
      <c r="I124" s="11" t="str">
        <f ca="1">INDIRECT("Lookup!D62")</f>
        <v>800M Under 17 Women B</v>
      </c>
      <c r="J124" s="12"/>
      <c r="K124" s="13"/>
      <c r="L124" s="13"/>
      <c r="M124" s="13"/>
      <c r="N124" s="15"/>
    </row>
    <row r="125" spans="2:14" x14ac:dyDescent="0.25">
      <c r="B125" s="16" t="s">
        <v>129</v>
      </c>
      <c r="C125" s="17" t="s">
        <v>130</v>
      </c>
      <c r="D125" s="18" t="s">
        <v>131</v>
      </c>
      <c r="E125" s="18" t="s">
        <v>132</v>
      </c>
      <c r="F125" s="17" t="s">
        <v>133</v>
      </c>
      <c r="G125" s="19" t="s">
        <v>127</v>
      </c>
      <c r="I125" s="16" t="s">
        <v>129</v>
      </c>
      <c r="J125" s="17" t="s">
        <v>130</v>
      </c>
      <c r="K125" s="18" t="s">
        <v>131</v>
      </c>
      <c r="L125" s="18" t="s">
        <v>132</v>
      </c>
      <c r="M125" s="17" t="s">
        <v>133</v>
      </c>
      <c r="N125" s="19" t="s">
        <v>127</v>
      </c>
    </row>
    <row r="126" spans="2:14" x14ac:dyDescent="0.25">
      <c r="B126" s="21">
        <v>1</v>
      </c>
      <c r="C126" s="22">
        <v>21</v>
      </c>
      <c r="D126" s="159" t="s">
        <v>351</v>
      </c>
      <c r="E126" s="24" t="str">
        <f>IF(C126&gt;0,VLOOKUP(C126,[1]Lookup!$A$20:$B$35,2,0),"")</f>
        <v>Dunfermline T&amp;FC</v>
      </c>
      <c r="F126" s="157">
        <v>1.6226851851851853E-3</v>
      </c>
      <c r="G126" s="25">
        <v>16</v>
      </c>
      <c r="I126" s="21">
        <v>1</v>
      </c>
      <c r="J126" s="22">
        <v>18</v>
      </c>
      <c r="K126" s="159" t="s">
        <v>319</v>
      </c>
      <c r="L126" s="24" t="str">
        <f>IF(J126&gt;0,VLOOKUP(J126,[1]Lookup!$A$20:$B$35,2,0),"")</f>
        <v>Whitemoss AC</v>
      </c>
      <c r="M126" s="157">
        <v>1.8344907407407407E-3</v>
      </c>
      <c r="N126" s="25">
        <v>12</v>
      </c>
    </row>
    <row r="127" spans="2:14" x14ac:dyDescent="0.25">
      <c r="B127" s="21">
        <v>2</v>
      </c>
      <c r="C127" s="22">
        <v>23</v>
      </c>
      <c r="D127" s="159" t="s">
        <v>328</v>
      </c>
      <c r="E127" s="24" t="str">
        <f>IF(C127&gt;0,VLOOKUP(C127,[1]Lookup!$A$20:$B$35,2,0),"")</f>
        <v>Falkirk Victoria Harriers</v>
      </c>
      <c r="F127" s="157">
        <v>1.7951388888888889E-3</v>
      </c>
      <c r="G127" s="25">
        <v>14</v>
      </c>
      <c r="I127" s="21">
        <v>2</v>
      </c>
      <c r="J127" s="22">
        <v>20</v>
      </c>
      <c r="K127" s="159" t="s">
        <v>369</v>
      </c>
      <c r="L127" s="24" t="str">
        <f>IF(J127&gt;0,VLOOKUP(J127,[1]Lookup!$A$20:$B$35,2,0),"")</f>
        <v>Kilmarnock Harriers</v>
      </c>
      <c r="M127" s="157">
        <v>2.1238425925925925E-3</v>
      </c>
      <c r="N127" s="25">
        <v>10</v>
      </c>
    </row>
    <row r="128" spans="2:14" x14ac:dyDescent="0.25">
      <c r="B128" s="21">
        <v>3</v>
      </c>
      <c r="C128" s="22">
        <v>17</v>
      </c>
      <c r="D128" s="159" t="s">
        <v>287</v>
      </c>
      <c r="E128" s="24" t="str">
        <f>IF(C128&gt;0,VLOOKUP(C128,[1]Lookup!$A$20:$B$35,2,0),"")</f>
        <v>Whitemoss AC</v>
      </c>
      <c r="F128" s="157">
        <v>1.8287037037037037E-3</v>
      </c>
      <c r="G128" s="25">
        <v>12</v>
      </c>
      <c r="I128" s="21">
        <v>3</v>
      </c>
      <c r="J128" s="22"/>
      <c r="K128" s="159"/>
      <c r="L128" s="24" t="str">
        <f>IF(J128&gt;0,VLOOKUP(J128,[1]Lookup!$A$20:$B$35,2,0),"")</f>
        <v/>
      </c>
      <c r="M128" s="157"/>
      <c r="N128" s="25">
        <v>8</v>
      </c>
    </row>
    <row r="129" spans="2:14" x14ac:dyDescent="0.25">
      <c r="B129" s="21">
        <v>4</v>
      </c>
      <c r="C129" s="22">
        <v>29</v>
      </c>
      <c r="D129" s="159" t="s">
        <v>385</v>
      </c>
      <c r="E129" s="24" t="str">
        <f>IF(C129&gt;0,VLOOKUP(C129,[1]Lookup!$A$20:$B$35,2,0),"")</f>
        <v>Kirkitilloch Olympians</v>
      </c>
      <c r="F129" s="157">
        <v>1.8483796296296295E-3</v>
      </c>
      <c r="G129" s="25">
        <v>10</v>
      </c>
      <c r="I129" s="21">
        <v>4</v>
      </c>
      <c r="J129" s="22"/>
      <c r="K129" s="159"/>
      <c r="L129" s="24" t="str">
        <f>IF(J129&gt;0,VLOOKUP(J129,[1]Lookup!$A$20:$B$35,2,0),"")</f>
        <v/>
      </c>
      <c r="M129" s="157"/>
      <c r="N129" s="25">
        <v>6</v>
      </c>
    </row>
    <row r="130" spans="2:14" x14ac:dyDescent="0.25">
      <c r="B130" s="21">
        <v>5</v>
      </c>
      <c r="C130" s="22">
        <v>19</v>
      </c>
      <c r="D130" s="159" t="s">
        <v>368</v>
      </c>
      <c r="E130" s="24" t="str">
        <f>IF(C130&gt;0,VLOOKUP(C130,[1]Lookup!$A$20:$B$35,2,0),"")</f>
        <v>Kilmarnock Harriers</v>
      </c>
      <c r="F130" s="157">
        <v>1.8715277777777782E-3</v>
      </c>
      <c r="G130" s="25">
        <v>8</v>
      </c>
      <c r="I130" s="21">
        <v>5</v>
      </c>
      <c r="J130" s="22"/>
      <c r="K130" s="159"/>
      <c r="L130" s="24" t="str">
        <f>IF(J130&gt;0,VLOOKUP(J130,[1]Lookup!$A$20:$B$35,2,0),"")</f>
        <v/>
      </c>
      <c r="M130" s="157"/>
      <c r="N130" s="25">
        <v>4</v>
      </c>
    </row>
    <row r="131" spans="2:14" x14ac:dyDescent="0.25">
      <c r="B131" s="21">
        <v>6</v>
      </c>
      <c r="C131" s="22">
        <v>25</v>
      </c>
      <c r="D131" s="159" t="s">
        <v>288</v>
      </c>
      <c r="E131" s="24" t="str">
        <f>IF(C131&gt;0,VLOOKUP(C131,[1]Lookup!$A$20:$B$35,2,0),"")</f>
        <v>Corstorphine AC</v>
      </c>
      <c r="F131" s="157">
        <v>1.9085648148148145E-3</v>
      </c>
      <c r="G131" s="25">
        <v>6</v>
      </c>
      <c r="I131" s="21">
        <v>6</v>
      </c>
      <c r="J131" s="22"/>
      <c r="K131" s="159"/>
      <c r="L131" s="24" t="str">
        <f>IF(J131&gt;0,VLOOKUP(J131,[1]Lookup!$A$20:$B$35,2,0),"")</f>
        <v/>
      </c>
      <c r="M131" s="157"/>
      <c r="N131" s="25">
        <v>3</v>
      </c>
    </row>
    <row r="132" spans="2:14" x14ac:dyDescent="0.25">
      <c r="B132" s="21">
        <v>7</v>
      </c>
      <c r="C132" s="22"/>
      <c r="D132" s="159"/>
      <c r="E132" s="24" t="str">
        <f>IF(C132&gt;0,VLOOKUP(C132,[1]Lookup!$A$20:$B$35,2,0),"")</f>
        <v/>
      </c>
      <c r="F132" s="157"/>
      <c r="G132" s="25">
        <v>4</v>
      </c>
      <c r="I132" s="21">
        <v>7</v>
      </c>
      <c r="J132" s="22"/>
      <c r="K132" s="159"/>
      <c r="L132" s="24" t="str">
        <f>IF(J132&gt;0,VLOOKUP(J132,[1]Lookup!$A$20:$B$35,2,0),"")</f>
        <v/>
      </c>
      <c r="M132" s="157"/>
      <c r="N132" s="25">
        <v>2</v>
      </c>
    </row>
    <row r="133" spans="2:14" ht="15.75" thickBot="1" x14ac:dyDescent="0.3">
      <c r="B133" s="27">
        <v>8</v>
      </c>
      <c r="C133" s="28"/>
      <c r="D133" s="29"/>
      <c r="E133" s="30" t="str">
        <f>IF(C133&gt;0,VLOOKUP(C133,[1]Lookup!$A$20:$B$35,2,0),"")</f>
        <v/>
      </c>
      <c r="F133" s="158"/>
      <c r="G133" s="31">
        <v>2</v>
      </c>
      <c r="I133" s="27">
        <v>8</v>
      </c>
      <c r="J133" s="28"/>
      <c r="K133" s="29"/>
      <c r="L133" s="30" t="str">
        <f>IF(J133&gt;0,VLOOKUP(J133,[1]Lookup!$A$20:$B$35,2,0),"")</f>
        <v/>
      </c>
      <c r="M133" s="158"/>
      <c r="N133" s="31">
        <v>1</v>
      </c>
    </row>
    <row r="135" spans="2:14" ht="15.75" thickBot="1" x14ac:dyDescent="0.3">
      <c r="B135" s="11" t="str">
        <f ca="1">INDIRECT("Lookup!D63")</f>
        <v>800M Senior Women A</v>
      </c>
      <c r="C135" s="12"/>
      <c r="D135" s="13"/>
      <c r="E135" s="13"/>
      <c r="F135" s="13"/>
      <c r="G135" s="15"/>
      <c r="I135" s="11" t="str">
        <f ca="1">INDIRECT("Lookup!D64")</f>
        <v>800M Senior Women B</v>
      </c>
      <c r="J135" s="12"/>
      <c r="K135" s="13"/>
      <c r="L135" s="13"/>
      <c r="M135" s="13"/>
      <c r="N135" s="15"/>
    </row>
    <row r="136" spans="2:14" x14ac:dyDescent="0.25">
      <c r="B136" s="16" t="s">
        <v>129</v>
      </c>
      <c r="C136" s="17" t="s">
        <v>130</v>
      </c>
      <c r="D136" s="18" t="s">
        <v>131</v>
      </c>
      <c r="E136" s="18" t="s">
        <v>132</v>
      </c>
      <c r="F136" s="17" t="s">
        <v>133</v>
      </c>
      <c r="G136" s="19" t="s">
        <v>127</v>
      </c>
      <c r="I136" s="16" t="s">
        <v>129</v>
      </c>
      <c r="J136" s="17" t="s">
        <v>130</v>
      </c>
      <c r="K136" s="18" t="s">
        <v>131</v>
      </c>
      <c r="L136" s="18" t="s">
        <v>132</v>
      </c>
      <c r="M136" s="17" t="s">
        <v>133</v>
      </c>
      <c r="N136" s="19" t="s">
        <v>127</v>
      </c>
    </row>
    <row r="137" spans="2:14" x14ac:dyDescent="0.25">
      <c r="B137" s="21">
        <v>1</v>
      </c>
      <c r="C137" s="22">
        <v>23</v>
      </c>
      <c r="D137" s="159" t="s">
        <v>404</v>
      </c>
      <c r="E137" s="24" t="str">
        <f>IF(C137&gt;0,VLOOKUP(C137,[1]Lookup!$A$20:$B$35,2,0),"")</f>
        <v>Falkirk Victoria Harriers</v>
      </c>
      <c r="F137" s="157">
        <v>1.6365740740740739E-3</v>
      </c>
      <c r="G137" s="25">
        <v>16</v>
      </c>
      <c r="I137" s="21">
        <v>1</v>
      </c>
      <c r="J137" s="22">
        <v>24</v>
      </c>
      <c r="K137" s="159" t="s">
        <v>402</v>
      </c>
      <c r="L137" s="24" t="str">
        <f>IF(J137&gt;0,VLOOKUP(J137,[1]Lookup!$A$20:$B$35,2,0),"")</f>
        <v>Falkirk Victoria Harriers</v>
      </c>
      <c r="M137" s="157">
        <v>1.8124999999999999E-3</v>
      </c>
      <c r="N137" s="25">
        <v>12</v>
      </c>
    </row>
    <row r="138" spans="2:14" x14ac:dyDescent="0.25">
      <c r="B138" s="21">
        <v>2</v>
      </c>
      <c r="C138" s="22">
        <v>20</v>
      </c>
      <c r="D138" s="159" t="s">
        <v>359</v>
      </c>
      <c r="E138" s="24" t="str">
        <f>IF(C138&gt;0,VLOOKUP(C138,[1]Lookup!$A$20:$B$35,2,0),"")</f>
        <v>Kilmarnock Harriers</v>
      </c>
      <c r="F138" s="157">
        <v>1.7905092592592591E-3</v>
      </c>
      <c r="G138" s="25">
        <v>14</v>
      </c>
      <c r="I138" s="21">
        <v>2</v>
      </c>
      <c r="J138" s="22">
        <v>30</v>
      </c>
      <c r="K138" s="159"/>
      <c r="L138" s="24" t="str">
        <f>IF(J138&gt;0,VLOOKUP(J138,[1]Lookup!$A$20:$B$35,2,0),"")</f>
        <v>Kirkitilloch Olympians</v>
      </c>
      <c r="M138" s="157">
        <v>2.1782407407407406E-3</v>
      </c>
      <c r="N138" s="25">
        <v>10</v>
      </c>
    </row>
    <row r="139" spans="2:14" x14ac:dyDescent="0.25">
      <c r="B139" s="21">
        <v>3</v>
      </c>
      <c r="C139" s="22">
        <v>26</v>
      </c>
      <c r="D139" s="159" t="s">
        <v>289</v>
      </c>
      <c r="E139" s="24" t="str">
        <f>IF(C139&gt;0,VLOOKUP(C139,[1]Lookup!$A$20:$B$35,2,0),"")</f>
        <v>Corstorphine AC</v>
      </c>
      <c r="F139" s="157">
        <v>1.8020833333333335E-3</v>
      </c>
      <c r="G139" s="25">
        <v>12</v>
      </c>
      <c r="I139" s="21">
        <v>3</v>
      </c>
      <c r="J139" s="22">
        <v>25</v>
      </c>
      <c r="K139" s="159" t="s">
        <v>408</v>
      </c>
      <c r="L139" s="24" t="str">
        <f>IF(J139&gt;0,VLOOKUP(J139,[1]Lookup!$A$20:$B$35,2,0),"")</f>
        <v>Corstorphine AC</v>
      </c>
      <c r="M139" s="157">
        <v>2.6296296296296293E-3</v>
      </c>
      <c r="N139" s="25">
        <v>8</v>
      </c>
    </row>
    <row r="140" spans="2:14" x14ac:dyDescent="0.25">
      <c r="B140" s="21">
        <v>4</v>
      </c>
      <c r="C140" s="22">
        <v>29</v>
      </c>
      <c r="D140" s="159" t="s">
        <v>294</v>
      </c>
      <c r="E140" s="24" t="str">
        <f>IF(C140&gt;0,VLOOKUP(C140,[1]Lookup!$A$20:$B$35,2,0),"")</f>
        <v>Kirkitilloch Olympians</v>
      </c>
      <c r="F140" s="157">
        <v>1.8819444444444445E-3</v>
      </c>
      <c r="G140" s="25">
        <v>10</v>
      </c>
      <c r="I140" s="21">
        <v>4</v>
      </c>
      <c r="J140" s="22"/>
      <c r="K140" s="159"/>
      <c r="L140" s="24" t="str">
        <f>IF(J140&gt;0,VLOOKUP(J140,[1]Lookup!$A$20:$B$35,2,0),"")</f>
        <v/>
      </c>
      <c r="M140" s="157"/>
      <c r="N140" s="25">
        <v>6</v>
      </c>
    </row>
    <row r="141" spans="2:14" x14ac:dyDescent="0.25">
      <c r="B141" s="21">
        <v>5</v>
      </c>
      <c r="C141" s="22">
        <v>21</v>
      </c>
      <c r="D141" s="159" t="s">
        <v>352</v>
      </c>
      <c r="E141" s="24" t="str">
        <f>IF(C141&gt;0,VLOOKUP(C141,[1]Lookup!$A$20:$B$35,2,0),"")</f>
        <v>Dunfermline T&amp;FC</v>
      </c>
      <c r="F141" s="157">
        <v>1.9583333333333336E-3</v>
      </c>
      <c r="G141" s="25">
        <v>8</v>
      </c>
      <c r="I141" s="21">
        <v>5</v>
      </c>
      <c r="J141" s="22"/>
      <c r="K141" s="159"/>
      <c r="L141" s="24" t="str">
        <f>IF(J141&gt;0,VLOOKUP(J141,[1]Lookup!$A$20:$B$35,2,0),"")</f>
        <v/>
      </c>
      <c r="M141" s="157"/>
      <c r="N141" s="25">
        <v>4</v>
      </c>
    </row>
    <row r="142" spans="2:14" x14ac:dyDescent="0.25">
      <c r="B142" s="21">
        <v>6</v>
      </c>
      <c r="C142" s="22"/>
      <c r="D142" s="159"/>
      <c r="E142" s="24" t="str">
        <f>IF(C142&gt;0,VLOOKUP(C142,[1]Lookup!$A$20:$B$35,2,0),"")</f>
        <v/>
      </c>
      <c r="F142" s="157"/>
      <c r="G142" s="25">
        <v>6</v>
      </c>
      <c r="I142" s="21">
        <v>6</v>
      </c>
      <c r="J142" s="22"/>
      <c r="K142" s="159"/>
      <c r="L142" s="24" t="str">
        <f>IF(J142&gt;0,VLOOKUP(J142,[1]Lookup!$A$20:$B$35,2,0),"")</f>
        <v/>
      </c>
      <c r="M142" s="157"/>
      <c r="N142" s="25">
        <v>3</v>
      </c>
    </row>
    <row r="143" spans="2:14" x14ac:dyDescent="0.25">
      <c r="B143" s="21">
        <v>7</v>
      </c>
      <c r="C143" s="22"/>
      <c r="D143" s="159"/>
      <c r="E143" s="24" t="str">
        <f>IF(C143&gt;0,VLOOKUP(C143,[1]Lookup!$A$20:$B$35,2,0),"")</f>
        <v/>
      </c>
      <c r="F143" s="157"/>
      <c r="G143" s="25">
        <v>4</v>
      </c>
      <c r="I143" s="21">
        <v>7</v>
      </c>
      <c r="J143" s="22"/>
      <c r="K143" s="159"/>
      <c r="L143" s="24" t="str">
        <f>IF(J143&gt;0,VLOOKUP(J143,[1]Lookup!$A$20:$B$35,2,0),"")</f>
        <v/>
      </c>
      <c r="M143" s="157"/>
      <c r="N143" s="25">
        <v>2</v>
      </c>
    </row>
    <row r="144" spans="2:14" ht="15.75" thickBot="1" x14ac:dyDescent="0.3">
      <c r="B144" s="27">
        <v>8</v>
      </c>
      <c r="C144" s="28"/>
      <c r="D144" s="29"/>
      <c r="E144" s="30" t="str">
        <f>IF(C144&gt;0,VLOOKUP(C144,[1]Lookup!$A$20:$B$35,2,0),"")</f>
        <v/>
      </c>
      <c r="F144" s="158"/>
      <c r="G144" s="31">
        <v>2</v>
      </c>
      <c r="I144" s="27">
        <v>8</v>
      </c>
      <c r="J144" s="28"/>
      <c r="K144" s="29"/>
      <c r="L144" s="30" t="str">
        <f>IF(J144&gt;0,VLOOKUP(J144,[1]Lookup!$A$20:$B$35,2,0),"")</f>
        <v/>
      </c>
      <c r="M144" s="158"/>
      <c r="N144" s="31">
        <v>1</v>
      </c>
    </row>
    <row r="146" spans="2:14" ht="15.75" thickBot="1" x14ac:dyDescent="0.3">
      <c r="B146" s="11" t="str">
        <f ca="1">INDIRECT("Lookup!D65")</f>
        <v>800M Masters Women A</v>
      </c>
      <c r="C146" s="12"/>
      <c r="D146" s="13"/>
      <c r="E146" s="13"/>
      <c r="F146" s="13"/>
      <c r="G146" s="15"/>
      <c r="I146" s="11" t="str">
        <f ca="1">INDIRECT("Lookup!D66")</f>
        <v>800M Masters Women B</v>
      </c>
      <c r="J146" s="12"/>
      <c r="K146" s="13"/>
      <c r="L146" s="13"/>
      <c r="M146" s="13"/>
      <c r="N146" s="15"/>
    </row>
    <row r="147" spans="2:14" x14ac:dyDescent="0.25">
      <c r="B147" s="16" t="s">
        <v>129</v>
      </c>
      <c r="C147" s="17" t="s">
        <v>130</v>
      </c>
      <c r="D147" s="18" t="s">
        <v>131</v>
      </c>
      <c r="E147" s="18" t="s">
        <v>132</v>
      </c>
      <c r="F147" s="17" t="s">
        <v>133</v>
      </c>
      <c r="G147" s="19" t="s">
        <v>127</v>
      </c>
      <c r="I147" s="16" t="s">
        <v>129</v>
      </c>
      <c r="J147" s="17" t="s">
        <v>130</v>
      </c>
      <c r="K147" s="18" t="s">
        <v>131</v>
      </c>
      <c r="L147" s="18" t="s">
        <v>132</v>
      </c>
      <c r="M147" s="17" t="s">
        <v>133</v>
      </c>
      <c r="N147" s="19" t="s">
        <v>127</v>
      </c>
    </row>
    <row r="148" spans="2:14" x14ac:dyDescent="0.25">
      <c r="B148" s="21">
        <v>1</v>
      </c>
      <c r="C148" s="22">
        <v>23</v>
      </c>
      <c r="D148" s="159" t="s">
        <v>405</v>
      </c>
      <c r="E148" s="24" t="str">
        <f>IF(C148&gt;0,VLOOKUP(C148,[1]Lookup!$A$20:$B$35,2,0),"")</f>
        <v>Falkirk Victoria Harriers</v>
      </c>
      <c r="F148" s="157">
        <v>1.8703703703703703E-3</v>
      </c>
      <c r="G148" s="25">
        <v>16</v>
      </c>
      <c r="I148" s="21">
        <v>1</v>
      </c>
      <c r="J148" s="22">
        <v>24</v>
      </c>
      <c r="K148" s="159" t="s">
        <v>307</v>
      </c>
      <c r="L148" s="24" t="str">
        <f>IF(J148&gt;0,VLOOKUP(J148,[1]Lookup!$A$20:$B$35,2,0),"")</f>
        <v>Falkirk Victoria Harriers</v>
      </c>
      <c r="M148" s="157">
        <v>1.9849537037037036E-3</v>
      </c>
      <c r="N148" s="25">
        <v>12</v>
      </c>
    </row>
    <row r="149" spans="2:14" x14ac:dyDescent="0.25">
      <c r="B149" s="21">
        <v>2</v>
      </c>
      <c r="C149" s="22">
        <v>25</v>
      </c>
      <c r="D149" s="159" t="s">
        <v>406</v>
      </c>
      <c r="E149" s="24" t="str">
        <f>IF(C149&gt;0,VLOOKUP(C149,[1]Lookup!$A$20:$B$35,2,0),"")</f>
        <v>Corstorphine AC</v>
      </c>
      <c r="F149" s="157">
        <v>1.9895833333333332E-3</v>
      </c>
      <c r="G149" s="25">
        <v>14</v>
      </c>
      <c r="I149" s="21">
        <v>2</v>
      </c>
      <c r="J149" s="22">
        <v>21</v>
      </c>
      <c r="K149" s="159" t="s">
        <v>348</v>
      </c>
      <c r="L149" s="24" t="str">
        <f>IF(J149&gt;0,VLOOKUP(J149,[1]Lookup!$A$20:$B$35,2,0),"")</f>
        <v>Dunfermline T&amp;FC</v>
      </c>
      <c r="M149" s="157">
        <v>2.2187499999999998E-3</v>
      </c>
      <c r="N149" s="25">
        <v>10</v>
      </c>
    </row>
    <row r="150" spans="2:14" x14ac:dyDescent="0.25">
      <c r="B150" s="21">
        <v>3</v>
      </c>
      <c r="C150" s="22">
        <v>19</v>
      </c>
      <c r="D150" s="159" t="s">
        <v>365</v>
      </c>
      <c r="E150" s="24" t="str">
        <f>IF(C150&gt;0,VLOOKUP(C150,[1]Lookup!$A$20:$B$35,2,0),"")</f>
        <v>Kilmarnock Harriers</v>
      </c>
      <c r="F150" s="157">
        <v>2.0289351851851853E-3</v>
      </c>
      <c r="G150" s="25">
        <v>12</v>
      </c>
      <c r="I150" s="21">
        <v>3</v>
      </c>
      <c r="J150" s="22">
        <v>26</v>
      </c>
      <c r="K150" s="159" t="s">
        <v>407</v>
      </c>
      <c r="L150" s="24" t="str">
        <f>IF(J150&gt;0,VLOOKUP(J150,[1]Lookup!$A$20:$B$35,2,0),"")</f>
        <v>Corstorphine AC</v>
      </c>
      <c r="M150" s="157">
        <v>2.2893518518518519E-3</v>
      </c>
      <c r="N150" s="25">
        <v>8</v>
      </c>
    </row>
    <row r="151" spans="2:14" x14ac:dyDescent="0.25">
      <c r="B151" s="21">
        <v>4</v>
      </c>
      <c r="C151" s="22">
        <v>22</v>
      </c>
      <c r="D151" s="159" t="s">
        <v>361</v>
      </c>
      <c r="E151" s="24" t="str">
        <f>IF(C151&gt;0,VLOOKUP(C151,[1]Lookup!$A$20:$B$35,2,0),"")</f>
        <v>Dunfermline T&amp;FC</v>
      </c>
      <c r="F151" s="157">
        <v>2.185185185185185E-3</v>
      </c>
      <c r="G151" s="25">
        <v>10</v>
      </c>
      <c r="I151" s="21">
        <v>4</v>
      </c>
      <c r="J151" s="22">
        <v>29</v>
      </c>
      <c r="K151" s="159" t="s">
        <v>366</v>
      </c>
      <c r="L151" s="24" t="str">
        <f>IF(J151&gt;0,VLOOKUP(J151,[1]Lookup!$A$20:$B$35,2,0),"")</f>
        <v>Kirkitilloch Olympians</v>
      </c>
      <c r="M151" s="157">
        <v>2.4016203703703704E-3</v>
      </c>
      <c r="N151" s="25">
        <v>6</v>
      </c>
    </row>
    <row r="152" spans="2:14" x14ac:dyDescent="0.25">
      <c r="B152" s="21">
        <v>5</v>
      </c>
      <c r="C152" s="22">
        <v>30</v>
      </c>
      <c r="D152" s="159" t="s">
        <v>415</v>
      </c>
      <c r="E152" s="24" t="str">
        <f>IF(C152&gt;0,VLOOKUP(C152,[1]Lookup!$A$20:$B$35,2,0),"")</f>
        <v>Kirkitilloch Olympians</v>
      </c>
      <c r="F152" s="157">
        <v>2.3020833333333335E-3</v>
      </c>
      <c r="G152" s="25">
        <v>8</v>
      </c>
      <c r="I152" s="21">
        <v>5</v>
      </c>
      <c r="J152" s="22"/>
      <c r="K152" s="159"/>
      <c r="L152" s="24" t="str">
        <f>IF(J152&gt;0,VLOOKUP(J152,[1]Lookup!$A$20:$B$35,2,0),"")</f>
        <v/>
      </c>
      <c r="M152" s="157"/>
      <c r="N152" s="25">
        <v>4</v>
      </c>
    </row>
    <row r="153" spans="2:14" x14ac:dyDescent="0.25">
      <c r="B153" s="21">
        <v>6</v>
      </c>
      <c r="C153" s="22"/>
      <c r="D153" s="159"/>
      <c r="E153" s="24" t="str">
        <f>IF(C153&gt;0,VLOOKUP(C153,[1]Lookup!$A$20:$B$35,2,0),"")</f>
        <v/>
      </c>
      <c r="F153" s="157"/>
      <c r="G153" s="25">
        <v>6</v>
      </c>
      <c r="I153" s="21">
        <v>6</v>
      </c>
      <c r="J153" s="22"/>
      <c r="K153" s="159"/>
      <c r="L153" s="24" t="str">
        <f>IF(J153&gt;0,VLOOKUP(J153,[1]Lookup!$A$20:$B$35,2,0),"")</f>
        <v/>
      </c>
      <c r="M153" s="157"/>
      <c r="N153" s="25">
        <v>3</v>
      </c>
    </row>
    <row r="154" spans="2:14" x14ac:dyDescent="0.25">
      <c r="B154" s="21">
        <v>7</v>
      </c>
      <c r="C154" s="22"/>
      <c r="D154" s="159"/>
      <c r="E154" s="24" t="str">
        <f>IF(C154&gt;0,VLOOKUP(C154,[1]Lookup!$A$20:$B$35,2,0),"")</f>
        <v/>
      </c>
      <c r="F154" s="157"/>
      <c r="G154" s="25">
        <v>4</v>
      </c>
      <c r="I154" s="21">
        <v>7</v>
      </c>
      <c r="J154" s="22"/>
      <c r="K154" s="159"/>
      <c r="L154" s="24" t="str">
        <f>IF(J154&gt;0,VLOOKUP(J154,[1]Lookup!$A$20:$B$35,2,0),"")</f>
        <v/>
      </c>
      <c r="M154" s="157"/>
      <c r="N154" s="25">
        <v>2</v>
      </c>
    </row>
    <row r="155" spans="2:14" ht="15.75" thickBot="1" x14ac:dyDescent="0.3">
      <c r="B155" s="27">
        <v>8</v>
      </c>
      <c r="C155" s="28"/>
      <c r="D155" s="29"/>
      <c r="E155" s="30" t="str">
        <f>IF(C155&gt;0,VLOOKUP(C155,[1]Lookup!$A$20:$B$35,2,0),"")</f>
        <v/>
      </c>
      <c r="F155" s="158"/>
      <c r="G155" s="31">
        <v>2</v>
      </c>
      <c r="I155" s="27">
        <v>8</v>
      </c>
      <c r="J155" s="28"/>
      <c r="K155" s="29"/>
      <c r="L155" s="30" t="str">
        <f>IF(J155&gt;0,VLOOKUP(J155,[1]Lookup!$A$20:$B$35,2,0),"")</f>
        <v/>
      </c>
      <c r="M155" s="158"/>
      <c r="N155" s="31">
        <v>1</v>
      </c>
    </row>
    <row r="157" spans="2:14" ht="15.75" thickBot="1" x14ac:dyDescent="0.3">
      <c r="B157" s="11" t="str">
        <f ca="1">INDIRECT("Lookup!D67")</f>
        <v>-</v>
      </c>
      <c r="C157" s="12"/>
      <c r="D157" s="13"/>
      <c r="E157" s="13"/>
      <c r="F157" s="13"/>
      <c r="G157" s="15"/>
      <c r="I157" s="11" t="str">
        <f ca="1">INDIRECT("Lookup!D68")</f>
        <v>-</v>
      </c>
      <c r="J157" s="12"/>
      <c r="K157" s="13"/>
      <c r="L157" s="13"/>
      <c r="M157" s="13"/>
      <c r="N157" s="15"/>
    </row>
    <row r="158" spans="2:14" x14ac:dyDescent="0.25">
      <c r="B158" s="16" t="s">
        <v>129</v>
      </c>
      <c r="C158" s="17" t="s">
        <v>130</v>
      </c>
      <c r="D158" s="18" t="s">
        <v>131</v>
      </c>
      <c r="E158" s="18" t="s">
        <v>132</v>
      </c>
      <c r="F158" s="17" t="s">
        <v>133</v>
      </c>
      <c r="G158" s="19" t="s">
        <v>127</v>
      </c>
      <c r="I158" s="16" t="s">
        <v>129</v>
      </c>
      <c r="J158" s="17" t="s">
        <v>130</v>
      </c>
      <c r="K158" s="18" t="s">
        <v>131</v>
      </c>
      <c r="L158" s="18" t="s">
        <v>132</v>
      </c>
      <c r="M158" s="17" t="s">
        <v>133</v>
      </c>
      <c r="N158" s="19" t="s">
        <v>127</v>
      </c>
    </row>
    <row r="159" spans="2:14" x14ac:dyDescent="0.25">
      <c r="B159" s="21">
        <v>1</v>
      </c>
      <c r="C159" s="22"/>
      <c r="D159" s="23"/>
      <c r="E159" s="24" t="str">
        <f>IF(C159&gt;0,VLOOKUP(C159,Lookup!$A$20:$B$35,2,0),"")</f>
        <v/>
      </c>
      <c r="F159" s="22"/>
      <c r="G159" s="25">
        <v>16</v>
      </c>
      <c r="I159" s="21">
        <v>1</v>
      </c>
      <c r="J159" s="22"/>
      <c r="K159" s="23"/>
      <c r="L159" s="24" t="str">
        <f>IF(J159&gt;0,VLOOKUP(J159,Lookup!$A$20:$B$35,2,0),"")</f>
        <v/>
      </c>
      <c r="M159" s="22"/>
      <c r="N159" s="25">
        <v>12</v>
      </c>
    </row>
    <row r="160" spans="2:14" x14ac:dyDescent="0.25">
      <c r="B160" s="21">
        <v>2</v>
      </c>
      <c r="C160" s="22"/>
      <c r="D160" s="23"/>
      <c r="E160" s="24" t="str">
        <f>IF(C160&gt;0,VLOOKUP(C160,Lookup!$A$20:$B$35,2,0),"")</f>
        <v/>
      </c>
      <c r="F160" s="22"/>
      <c r="G160" s="25">
        <v>14</v>
      </c>
      <c r="I160" s="21">
        <v>2</v>
      </c>
      <c r="J160" s="22"/>
      <c r="K160" s="23"/>
      <c r="L160" s="24" t="str">
        <f>IF(J160&gt;0,VLOOKUP(J160,Lookup!$A$20:$B$35,2,0),"")</f>
        <v/>
      </c>
      <c r="M160" s="22"/>
      <c r="N160" s="25">
        <v>10</v>
      </c>
    </row>
    <row r="161" spans="2:14" x14ac:dyDescent="0.25">
      <c r="B161" s="21">
        <v>3</v>
      </c>
      <c r="C161" s="22"/>
      <c r="D161" s="23"/>
      <c r="E161" s="24" t="str">
        <f>IF(C161&gt;0,VLOOKUP(C161,Lookup!$A$20:$B$35,2,0),"")</f>
        <v/>
      </c>
      <c r="F161" s="22"/>
      <c r="G161" s="25">
        <v>12</v>
      </c>
      <c r="I161" s="21">
        <v>3</v>
      </c>
      <c r="J161" s="22"/>
      <c r="K161" s="23"/>
      <c r="L161" s="24" t="str">
        <f>IF(J161&gt;0,VLOOKUP(J161,Lookup!$A$20:$B$35,2,0),"")</f>
        <v/>
      </c>
      <c r="M161" s="22"/>
      <c r="N161" s="25">
        <v>8</v>
      </c>
    </row>
    <row r="162" spans="2:14" x14ac:dyDescent="0.25">
      <c r="B162" s="21">
        <v>4</v>
      </c>
      <c r="C162" s="22"/>
      <c r="D162" s="23"/>
      <c r="E162" s="24" t="str">
        <f>IF(C162&gt;0,VLOOKUP(C162,Lookup!$A$20:$B$35,2,0),"")</f>
        <v/>
      </c>
      <c r="F162" s="22"/>
      <c r="G162" s="25">
        <v>10</v>
      </c>
      <c r="I162" s="21">
        <v>4</v>
      </c>
      <c r="J162" s="22"/>
      <c r="K162" s="23"/>
      <c r="L162" s="24" t="str">
        <f>IF(J162&gt;0,VLOOKUP(J162,Lookup!$A$20:$B$35,2,0),"")</f>
        <v/>
      </c>
      <c r="M162" s="22"/>
      <c r="N162" s="25">
        <v>6</v>
      </c>
    </row>
    <row r="163" spans="2:14" x14ac:dyDescent="0.25">
      <c r="B163" s="21">
        <v>5</v>
      </c>
      <c r="C163" s="22"/>
      <c r="D163" s="23"/>
      <c r="E163" s="24" t="str">
        <f>IF(C163&gt;0,VLOOKUP(C163,Lookup!$A$20:$B$35,2,0),"")</f>
        <v/>
      </c>
      <c r="F163" s="22"/>
      <c r="G163" s="25">
        <v>8</v>
      </c>
      <c r="I163" s="21">
        <v>5</v>
      </c>
      <c r="J163" s="22"/>
      <c r="K163" s="23"/>
      <c r="L163" s="24" t="str">
        <f>IF(J163&gt;0,VLOOKUP(J163,Lookup!$A$20:$B$35,2,0),"")</f>
        <v/>
      </c>
      <c r="M163" s="22"/>
      <c r="N163" s="25">
        <v>4</v>
      </c>
    </row>
    <row r="164" spans="2:14" x14ac:dyDescent="0.25">
      <c r="B164" s="21">
        <v>6</v>
      </c>
      <c r="C164" s="22"/>
      <c r="D164" s="23"/>
      <c r="E164" s="24" t="str">
        <f>IF(C164&gt;0,VLOOKUP(C164,Lookup!$A$20:$B$35,2,0),"")</f>
        <v/>
      </c>
      <c r="F164" s="22"/>
      <c r="G164" s="25">
        <v>6</v>
      </c>
      <c r="I164" s="21">
        <v>6</v>
      </c>
      <c r="J164" s="22"/>
      <c r="K164" s="23"/>
      <c r="L164" s="24" t="str">
        <f>IF(J164&gt;0,VLOOKUP(J164,Lookup!$A$20:$B$35,2,0),"")</f>
        <v/>
      </c>
      <c r="M164" s="22"/>
      <c r="N164" s="25">
        <v>3</v>
      </c>
    </row>
    <row r="165" spans="2:14" x14ac:dyDescent="0.25">
      <c r="B165" s="21">
        <v>7</v>
      </c>
      <c r="C165" s="22"/>
      <c r="D165" s="23"/>
      <c r="E165" s="24" t="str">
        <f>IF(C165&gt;0,VLOOKUP(C165,Lookup!$A$20:$B$35,2,0),"")</f>
        <v/>
      </c>
      <c r="F165" s="22"/>
      <c r="G165" s="25">
        <v>4</v>
      </c>
      <c r="I165" s="21">
        <v>7</v>
      </c>
      <c r="J165" s="22"/>
      <c r="K165" s="23"/>
      <c r="L165" s="24" t="str">
        <f>IF(J165&gt;0,VLOOKUP(J165,Lookup!$A$20:$B$35,2,0),"")</f>
        <v/>
      </c>
      <c r="M165" s="22"/>
      <c r="N165" s="25">
        <v>2</v>
      </c>
    </row>
    <row r="166" spans="2:14" ht="15.75" thickBot="1" x14ac:dyDescent="0.3">
      <c r="B166" s="27">
        <v>8</v>
      </c>
      <c r="C166" s="28"/>
      <c r="D166" s="29"/>
      <c r="E166" s="30" t="str">
        <f>IF(C166&gt;0,VLOOKUP(C166,Lookup!$A$20:$B$35,2,0),"")</f>
        <v/>
      </c>
      <c r="F166" s="28"/>
      <c r="G166" s="31">
        <v>2</v>
      </c>
      <c r="I166" s="27">
        <v>8</v>
      </c>
      <c r="J166" s="28"/>
      <c r="K166" s="29"/>
      <c r="L166" s="30" t="str">
        <f>IF(J166&gt;0,VLOOKUP(J166,Lookup!$A$20:$B$35,2,0),"")</f>
        <v/>
      </c>
      <c r="M166" s="28"/>
      <c r="N166" s="31">
        <v>1</v>
      </c>
    </row>
    <row r="168" spans="2:14" ht="15.75" thickBot="1" x14ac:dyDescent="0.3">
      <c r="B168" s="11" t="str">
        <f ca="1">INDIRECT("Lookup!D69")</f>
        <v>-</v>
      </c>
      <c r="C168" s="12"/>
      <c r="D168" s="13"/>
      <c r="E168" s="13"/>
      <c r="F168" s="13"/>
      <c r="G168" s="15"/>
      <c r="I168" s="11" t="str">
        <f ca="1">INDIRECT("Lookup!D70")</f>
        <v>-</v>
      </c>
      <c r="J168" s="12"/>
      <c r="K168" s="13"/>
      <c r="L168" s="13"/>
      <c r="M168" s="13"/>
      <c r="N168" s="15"/>
    </row>
    <row r="169" spans="2:14" x14ac:dyDescent="0.25">
      <c r="B169" s="16" t="s">
        <v>129</v>
      </c>
      <c r="C169" s="17" t="s">
        <v>130</v>
      </c>
      <c r="D169" s="18" t="s">
        <v>131</v>
      </c>
      <c r="E169" s="18" t="s">
        <v>132</v>
      </c>
      <c r="F169" s="17" t="s">
        <v>133</v>
      </c>
      <c r="G169" s="19" t="s">
        <v>127</v>
      </c>
      <c r="I169" s="16" t="s">
        <v>129</v>
      </c>
      <c r="J169" s="17" t="s">
        <v>130</v>
      </c>
      <c r="K169" s="18" t="s">
        <v>131</v>
      </c>
      <c r="L169" s="18" t="s">
        <v>132</v>
      </c>
      <c r="M169" s="17" t="s">
        <v>133</v>
      </c>
      <c r="N169" s="19" t="s">
        <v>127</v>
      </c>
    </row>
    <row r="170" spans="2:14" x14ac:dyDescent="0.25">
      <c r="B170" s="21">
        <v>1</v>
      </c>
      <c r="C170" s="22"/>
      <c r="D170" s="23"/>
      <c r="E170" s="24" t="str">
        <f>IF(C170&gt;0,VLOOKUP(C170,Lookup!$A$20:$B$35,2,0),"")</f>
        <v/>
      </c>
      <c r="F170" s="22"/>
      <c r="G170" s="25">
        <v>16</v>
      </c>
      <c r="I170" s="21">
        <v>1</v>
      </c>
      <c r="J170" s="22"/>
      <c r="K170" s="23"/>
      <c r="L170" s="24" t="str">
        <f>IF(J170&gt;0,VLOOKUP(J170,Lookup!$A$20:$B$35,2,0),"")</f>
        <v/>
      </c>
      <c r="M170" s="22"/>
      <c r="N170" s="25">
        <v>12</v>
      </c>
    </row>
    <row r="171" spans="2:14" x14ac:dyDescent="0.25">
      <c r="B171" s="21">
        <v>2</v>
      </c>
      <c r="C171" s="22"/>
      <c r="D171" s="23"/>
      <c r="E171" s="24" t="str">
        <f>IF(C171&gt;0,VLOOKUP(C171,Lookup!$A$20:$B$35,2,0),"")</f>
        <v/>
      </c>
      <c r="F171" s="22"/>
      <c r="G171" s="25">
        <v>14</v>
      </c>
      <c r="I171" s="21">
        <v>2</v>
      </c>
      <c r="J171" s="22"/>
      <c r="K171" s="23"/>
      <c r="L171" s="24" t="str">
        <f>IF(J171&gt;0,VLOOKUP(J171,Lookup!$A$20:$B$35,2,0),"")</f>
        <v/>
      </c>
      <c r="M171" s="22"/>
      <c r="N171" s="25">
        <v>10</v>
      </c>
    </row>
    <row r="172" spans="2:14" x14ac:dyDescent="0.25">
      <c r="B172" s="21">
        <v>3</v>
      </c>
      <c r="C172" s="22"/>
      <c r="D172" s="23"/>
      <c r="E172" s="24" t="str">
        <f>IF(C172&gt;0,VLOOKUP(C172,Lookup!$A$20:$B$35,2,0),"")</f>
        <v/>
      </c>
      <c r="F172" s="22"/>
      <c r="G172" s="25">
        <v>12</v>
      </c>
      <c r="I172" s="21">
        <v>3</v>
      </c>
      <c r="J172" s="22"/>
      <c r="K172" s="23"/>
      <c r="L172" s="24" t="str">
        <f>IF(J172&gt;0,VLOOKUP(J172,Lookup!$A$20:$B$35,2,0),"")</f>
        <v/>
      </c>
      <c r="M172" s="22"/>
      <c r="N172" s="25">
        <v>8</v>
      </c>
    </row>
    <row r="173" spans="2:14" x14ac:dyDescent="0.25">
      <c r="B173" s="21">
        <v>4</v>
      </c>
      <c r="C173" s="22"/>
      <c r="D173" s="23"/>
      <c r="E173" s="24" t="str">
        <f>IF(C173&gt;0,VLOOKUP(C173,Lookup!$A$20:$B$35,2,0),"")</f>
        <v/>
      </c>
      <c r="F173" s="22"/>
      <c r="G173" s="25">
        <v>10</v>
      </c>
      <c r="I173" s="21">
        <v>4</v>
      </c>
      <c r="J173" s="22"/>
      <c r="K173" s="23"/>
      <c r="L173" s="24" t="str">
        <f>IF(J173&gt;0,VLOOKUP(J173,Lookup!$A$20:$B$35,2,0),"")</f>
        <v/>
      </c>
      <c r="M173" s="22"/>
      <c r="N173" s="25">
        <v>6</v>
      </c>
    </row>
    <row r="174" spans="2:14" x14ac:dyDescent="0.25">
      <c r="B174" s="21">
        <v>5</v>
      </c>
      <c r="C174" s="22"/>
      <c r="D174" s="23"/>
      <c r="E174" s="24" t="str">
        <f>IF(C174&gt;0,VLOOKUP(C174,Lookup!$A$20:$B$35,2,0),"")</f>
        <v/>
      </c>
      <c r="F174" s="22"/>
      <c r="G174" s="25">
        <v>8</v>
      </c>
      <c r="I174" s="21">
        <v>5</v>
      </c>
      <c r="J174" s="22"/>
      <c r="K174" s="23"/>
      <c r="L174" s="24" t="str">
        <f>IF(J174&gt;0,VLOOKUP(J174,Lookup!$A$20:$B$35,2,0),"")</f>
        <v/>
      </c>
      <c r="M174" s="22"/>
      <c r="N174" s="25">
        <v>4</v>
      </c>
    </row>
    <row r="175" spans="2:14" x14ac:dyDescent="0.25">
      <c r="B175" s="21">
        <v>6</v>
      </c>
      <c r="C175" s="22"/>
      <c r="D175" s="23"/>
      <c r="E175" s="24" t="str">
        <f>IF(C175&gt;0,VLOOKUP(C175,Lookup!$A$20:$B$35,2,0),"")</f>
        <v/>
      </c>
      <c r="F175" s="22"/>
      <c r="G175" s="25">
        <v>6</v>
      </c>
      <c r="I175" s="21">
        <v>6</v>
      </c>
      <c r="J175" s="22"/>
      <c r="K175" s="23"/>
      <c r="L175" s="24" t="str">
        <f>IF(J175&gt;0,VLOOKUP(J175,Lookup!$A$20:$B$35,2,0),"")</f>
        <v/>
      </c>
      <c r="M175" s="22"/>
      <c r="N175" s="25">
        <v>3</v>
      </c>
    </row>
    <row r="176" spans="2:14" x14ac:dyDescent="0.25">
      <c r="B176" s="21">
        <v>7</v>
      </c>
      <c r="C176" s="22"/>
      <c r="D176" s="23"/>
      <c r="E176" s="24" t="str">
        <f>IF(C176&gt;0,VLOOKUP(C176,Lookup!$A$20:$B$35,2,0),"")</f>
        <v/>
      </c>
      <c r="F176" s="22"/>
      <c r="G176" s="25">
        <v>4</v>
      </c>
      <c r="I176" s="21">
        <v>7</v>
      </c>
      <c r="J176" s="22"/>
      <c r="K176" s="23"/>
      <c r="L176" s="24" t="str">
        <f>IF(J176&gt;0,VLOOKUP(J176,Lookup!$A$20:$B$35,2,0),"")</f>
        <v/>
      </c>
      <c r="M176" s="22"/>
      <c r="N176" s="25">
        <v>2</v>
      </c>
    </row>
    <row r="177" spans="2:14" ht="15.75" thickBot="1" x14ac:dyDescent="0.3">
      <c r="B177" s="27">
        <v>8</v>
      </c>
      <c r="C177" s="28"/>
      <c r="D177" s="29"/>
      <c r="E177" s="30" t="str">
        <f>IF(C177&gt;0,VLOOKUP(C177,Lookup!$A$20:$B$35,2,0),"")</f>
        <v/>
      </c>
      <c r="F177" s="28"/>
      <c r="G177" s="31">
        <v>2</v>
      </c>
      <c r="I177" s="27">
        <v>8</v>
      </c>
      <c r="J177" s="28"/>
      <c r="K177" s="29"/>
      <c r="L177" s="30" t="str">
        <f>IF(J177&gt;0,VLOOKUP(J177,Lookup!$A$20:$B$35,2,0),"")</f>
        <v/>
      </c>
      <c r="M177" s="28"/>
      <c r="N177" s="31">
        <v>1</v>
      </c>
    </row>
    <row r="179" spans="2:14" ht="15.75" thickBot="1" x14ac:dyDescent="0.3">
      <c r="B179" s="11" t="str">
        <f ca="1">INDIRECT("Lookup!D71")</f>
        <v>-</v>
      </c>
      <c r="C179" s="12"/>
      <c r="D179" s="13"/>
      <c r="E179" s="13"/>
      <c r="F179" s="13"/>
      <c r="G179" s="15"/>
      <c r="I179" s="11" t="str">
        <f ca="1">INDIRECT("Lookup!D72")</f>
        <v>-</v>
      </c>
      <c r="J179" s="12"/>
      <c r="K179" s="13"/>
      <c r="L179" s="13"/>
      <c r="M179" s="13"/>
      <c r="N179" s="15"/>
    </row>
    <row r="180" spans="2:14" x14ac:dyDescent="0.25">
      <c r="B180" s="16" t="s">
        <v>129</v>
      </c>
      <c r="C180" s="17" t="s">
        <v>130</v>
      </c>
      <c r="D180" s="18" t="s">
        <v>131</v>
      </c>
      <c r="E180" s="18" t="s">
        <v>132</v>
      </c>
      <c r="F180" s="17" t="s">
        <v>133</v>
      </c>
      <c r="G180" s="19" t="s">
        <v>127</v>
      </c>
      <c r="I180" s="16" t="s">
        <v>129</v>
      </c>
      <c r="J180" s="17" t="s">
        <v>130</v>
      </c>
      <c r="K180" s="18" t="s">
        <v>131</v>
      </c>
      <c r="L180" s="18" t="s">
        <v>132</v>
      </c>
      <c r="M180" s="17" t="s">
        <v>133</v>
      </c>
      <c r="N180" s="19" t="s">
        <v>127</v>
      </c>
    </row>
    <row r="181" spans="2:14" x14ac:dyDescent="0.25">
      <c r="B181" s="21">
        <v>1</v>
      </c>
      <c r="C181" s="22"/>
      <c r="D181" s="23"/>
      <c r="E181" s="24" t="str">
        <f>IF(C181&gt;0,VLOOKUP(C181,Lookup!$A$20:$B$35,2,0),"")</f>
        <v/>
      </c>
      <c r="F181" s="22"/>
      <c r="G181" s="25">
        <v>16</v>
      </c>
      <c r="I181" s="21">
        <v>1</v>
      </c>
      <c r="J181" s="22"/>
      <c r="K181" s="23"/>
      <c r="L181" s="24" t="str">
        <f>IF(J181&gt;0,VLOOKUP(J181,Lookup!$A$20:$B$35,2,0),"")</f>
        <v/>
      </c>
      <c r="M181" s="22"/>
      <c r="N181" s="25">
        <v>12</v>
      </c>
    </row>
    <row r="182" spans="2:14" x14ac:dyDescent="0.25">
      <c r="B182" s="21">
        <v>2</v>
      </c>
      <c r="C182" s="22"/>
      <c r="D182" s="23"/>
      <c r="E182" s="24" t="str">
        <f>IF(C182&gt;0,VLOOKUP(C182,Lookup!$A$20:$B$35,2,0),"")</f>
        <v/>
      </c>
      <c r="F182" s="22"/>
      <c r="G182" s="25">
        <v>14</v>
      </c>
      <c r="I182" s="21">
        <v>2</v>
      </c>
      <c r="J182" s="22"/>
      <c r="K182" s="23"/>
      <c r="L182" s="24" t="str">
        <f>IF(J182&gt;0,VLOOKUP(J182,Lookup!$A$20:$B$35,2,0),"")</f>
        <v/>
      </c>
      <c r="M182" s="22"/>
      <c r="N182" s="25">
        <v>10</v>
      </c>
    </row>
    <row r="183" spans="2:14" x14ac:dyDescent="0.25">
      <c r="B183" s="21">
        <v>3</v>
      </c>
      <c r="C183" s="22"/>
      <c r="D183" s="23"/>
      <c r="E183" s="24" t="str">
        <f>IF(C183&gt;0,VLOOKUP(C183,Lookup!$A$20:$B$35,2,0),"")</f>
        <v/>
      </c>
      <c r="F183" s="22"/>
      <c r="G183" s="25">
        <v>12</v>
      </c>
      <c r="I183" s="21">
        <v>3</v>
      </c>
      <c r="J183" s="22"/>
      <c r="K183" s="23"/>
      <c r="L183" s="24" t="str">
        <f>IF(J183&gt;0,VLOOKUP(J183,Lookup!$A$20:$B$35,2,0),"")</f>
        <v/>
      </c>
      <c r="M183" s="22"/>
      <c r="N183" s="25">
        <v>8</v>
      </c>
    </row>
    <row r="184" spans="2:14" x14ac:dyDescent="0.25">
      <c r="B184" s="21">
        <v>4</v>
      </c>
      <c r="C184" s="22"/>
      <c r="D184" s="23"/>
      <c r="E184" s="24" t="str">
        <f>IF(C184&gt;0,VLOOKUP(C184,Lookup!$A$20:$B$35,2,0),"")</f>
        <v/>
      </c>
      <c r="F184" s="22"/>
      <c r="G184" s="25">
        <v>10</v>
      </c>
      <c r="I184" s="21">
        <v>4</v>
      </c>
      <c r="J184" s="22"/>
      <c r="K184" s="23"/>
      <c r="L184" s="24" t="str">
        <f>IF(J184&gt;0,VLOOKUP(J184,Lookup!$A$20:$B$35,2,0),"")</f>
        <v/>
      </c>
      <c r="M184" s="22"/>
      <c r="N184" s="25">
        <v>6</v>
      </c>
    </row>
    <row r="185" spans="2:14" x14ac:dyDescent="0.25">
      <c r="B185" s="21">
        <v>5</v>
      </c>
      <c r="C185" s="22"/>
      <c r="D185" s="23"/>
      <c r="E185" s="24" t="str">
        <f>IF(C185&gt;0,VLOOKUP(C185,Lookup!$A$20:$B$35,2,0),"")</f>
        <v/>
      </c>
      <c r="F185" s="22"/>
      <c r="G185" s="25">
        <v>8</v>
      </c>
      <c r="I185" s="21">
        <v>5</v>
      </c>
      <c r="J185" s="22"/>
      <c r="K185" s="23"/>
      <c r="L185" s="24" t="str">
        <f>IF(J185&gt;0,VLOOKUP(J185,Lookup!$A$20:$B$35,2,0),"")</f>
        <v/>
      </c>
      <c r="M185" s="22"/>
      <c r="N185" s="25">
        <v>4</v>
      </c>
    </row>
    <row r="186" spans="2:14" x14ac:dyDescent="0.25">
      <c r="B186" s="21">
        <v>6</v>
      </c>
      <c r="C186" s="22"/>
      <c r="D186" s="23"/>
      <c r="E186" s="24" t="str">
        <f>IF(C186&gt;0,VLOOKUP(C186,Lookup!$A$20:$B$35,2,0),"")</f>
        <v/>
      </c>
      <c r="F186" s="22"/>
      <c r="G186" s="25">
        <v>6</v>
      </c>
      <c r="I186" s="21">
        <v>6</v>
      </c>
      <c r="J186" s="22"/>
      <c r="K186" s="23"/>
      <c r="L186" s="24" t="str">
        <f>IF(J186&gt;0,VLOOKUP(J186,Lookup!$A$20:$B$35,2,0),"")</f>
        <v/>
      </c>
      <c r="M186" s="22"/>
      <c r="N186" s="25">
        <v>3</v>
      </c>
    </row>
    <row r="187" spans="2:14" x14ac:dyDescent="0.25">
      <c r="B187" s="21">
        <v>7</v>
      </c>
      <c r="C187" s="22"/>
      <c r="D187" s="23"/>
      <c r="E187" s="24" t="str">
        <f>IF(C187&gt;0,VLOOKUP(C187,Lookup!$A$20:$B$35,2,0),"")</f>
        <v/>
      </c>
      <c r="F187" s="22"/>
      <c r="G187" s="25">
        <v>4</v>
      </c>
      <c r="I187" s="21">
        <v>7</v>
      </c>
      <c r="J187" s="22"/>
      <c r="K187" s="23"/>
      <c r="L187" s="24" t="str">
        <f>IF(J187&gt;0,VLOOKUP(J187,Lookup!$A$20:$B$35,2,0),"")</f>
        <v/>
      </c>
      <c r="M187" s="22"/>
      <c r="N187" s="25">
        <v>2</v>
      </c>
    </row>
    <row r="188" spans="2:14" ht="15.75" thickBot="1" x14ac:dyDescent="0.3">
      <c r="B188" s="27">
        <v>8</v>
      </c>
      <c r="C188" s="28"/>
      <c r="D188" s="29"/>
      <c r="E188" s="30" t="str">
        <f>IF(C188&gt;0,VLOOKUP(C188,Lookup!$A$20:$B$35,2,0),"")</f>
        <v/>
      </c>
      <c r="F188" s="28"/>
      <c r="G188" s="31">
        <v>2</v>
      </c>
      <c r="I188" s="27">
        <v>8</v>
      </c>
      <c r="J188" s="28"/>
      <c r="K188" s="29"/>
      <c r="L188" s="30" t="str">
        <f>IF(J188&gt;0,VLOOKUP(J188,Lookup!$A$20:$B$35,2,0),"")</f>
        <v/>
      </c>
      <c r="M188" s="28"/>
      <c r="N188" s="31">
        <v>1</v>
      </c>
    </row>
    <row r="190" spans="2:14" ht="15.75" thickBot="1" x14ac:dyDescent="0.3">
      <c r="B190" s="11" t="str">
        <f ca="1">INDIRECT("Lookup!D73")</f>
        <v>-</v>
      </c>
      <c r="C190" s="12"/>
      <c r="D190" s="13"/>
      <c r="E190" s="13"/>
      <c r="F190" s="13"/>
      <c r="G190" s="15"/>
      <c r="I190" s="11" t="str">
        <f ca="1">INDIRECT("Lookup!D74")</f>
        <v>-</v>
      </c>
      <c r="J190" s="12"/>
      <c r="K190" s="13"/>
      <c r="L190" s="13"/>
      <c r="M190" s="13"/>
      <c r="N190" s="15"/>
    </row>
    <row r="191" spans="2:14" x14ac:dyDescent="0.25">
      <c r="B191" s="16" t="s">
        <v>129</v>
      </c>
      <c r="C191" s="17" t="s">
        <v>130</v>
      </c>
      <c r="D191" s="18" t="s">
        <v>131</v>
      </c>
      <c r="E191" s="18" t="s">
        <v>132</v>
      </c>
      <c r="F191" s="17" t="s">
        <v>133</v>
      </c>
      <c r="G191" s="19" t="s">
        <v>127</v>
      </c>
      <c r="I191" s="16" t="s">
        <v>129</v>
      </c>
      <c r="J191" s="17" t="s">
        <v>130</v>
      </c>
      <c r="K191" s="18" t="s">
        <v>131</v>
      </c>
      <c r="L191" s="18" t="s">
        <v>132</v>
      </c>
      <c r="M191" s="17" t="s">
        <v>133</v>
      </c>
      <c r="N191" s="19" t="s">
        <v>127</v>
      </c>
    </row>
    <row r="192" spans="2:14" x14ac:dyDescent="0.25">
      <c r="B192" s="21">
        <v>1</v>
      </c>
      <c r="C192" s="22"/>
      <c r="D192" s="23"/>
      <c r="E192" s="24" t="str">
        <f>IF(C192&gt;0,VLOOKUP(C192,Lookup!$A$20:$B$35,2,0),"")</f>
        <v/>
      </c>
      <c r="F192" s="22"/>
      <c r="G192" s="25">
        <v>16</v>
      </c>
      <c r="I192" s="21">
        <v>1</v>
      </c>
      <c r="J192" s="22"/>
      <c r="K192" s="23"/>
      <c r="L192" s="24" t="str">
        <f>IF(J192&gt;0,VLOOKUP(J192,Lookup!$A$20:$B$35,2,0),"")</f>
        <v/>
      </c>
      <c r="M192" s="22"/>
      <c r="N192" s="25">
        <v>12</v>
      </c>
    </row>
    <row r="193" spans="2:14" x14ac:dyDescent="0.25">
      <c r="B193" s="21">
        <v>2</v>
      </c>
      <c r="C193" s="22"/>
      <c r="D193" s="23"/>
      <c r="E193" s="24" t="str">
        <f>IF(C193&gt;0,VLOOKUP(C193,Lookup!$A$20:$B$35,2,0),"")</f>
        <v/>
      </c>
      <c r="F193" s="22"/>
      <c r="G193" s="25">
        <v>14</v>
      </c>
      <c r="I193" s="21">
        <v>2</v>
      </c>
      <c r="J193" s="22"/>
      <c r="K193" s="23"/>
      <c r="L193" s="24" t="str">
        <f>IF(J193&gt;0,VLOOKUP(J193,Lookup!$A$20:$B$35,2,0),"")</f>
        <v/>
      </c>
      <c r="M193" s="22"/>
      <c r="N193" s="25">
        <v>10</v>
      </c>
    </row>
    <row r="194" spans="2:14" x14ac:dyDescent="0.25">
      <c r="B194" s="21">
        <v>3</v>
      </c>
      <c r="C194" s="22"/>
      <c r="D194" s="23"/>
      <c r="E194" s="24" t="str">
        <f>IF(C194&gt;0,VLOOKUP(C194,Lookup!$A$20:$B$35,2,0),"")</f>
        <v/>
      </c>
      <c r="F194" s="22"/>
      <c r="G194" s="25">
        <v>12</v>
      </c>
      <c r="I194" s="21">
        <v>3</v>
      </c>
      <c r="J194" s="22"/>
      <c r="K194" s="23"/>
      <c r="L194" s="24" t="str">
        <f>IF(J194&gt;0,VLOOKUP(J194,Lookup!$A$20:$B$35,2,0),"")</f>
        <v/>
      </c>
      <c r="M194" s="22"/>
      <c r="N194" s="25">
        <v>8</v>
      </c>
    </row>
    <row r="195" spans="2:14" x14ac:dyDescent="0.25">
      <c r="B195" s="21">
        <v>4</v>
      </c>
      <c r="C195" s="22"/>
      <c r="D195" s="23"/>
      <c r="E195" s="24" t="str">
        <f>IF(C195&gt;0,VLOOKUP(C195,Lookup!$A$20:$B$35,2,0),"")</f>
        <v/>
      </c>
      <c r="F195" s="22"/>
      <c r="G195" s="25">
        <v>10</v>
      </c>
      <c r="I195" s="21">
        <v>4</v>
      </c>
      <c r="J195" s="22"/>
      <c r="K195" s="23"/>
      <c r="L195" s="24" t="str">
        <f>IF(J195&gt;0,VLOOKUP(J195,Lookup!$A$20:$B$35,2,0),"")</f>
        <v/>
      </c>
      <c r="M195" s="22"/>
      <c r="N195" s="25">
        <v>6</v>
      </c>
    </row>
    <row r="196" spans="2:14" x14ac:dyDescent="0.25">
      <c r="B196" s="21">
        <v>5</v>
      </c>
      <c r="C196" s="22"/>
      <c r="D196" s="23"/>
      <c r="E196" s="24" t="str">
        <f>IF(C196&gt;0,VLOOKUP(C196,Lookup!$A$20:$B$35,2,0),"")</f>
        <v/>
      </c>
      <c r="F196" s="22"/>
      <c r="G196" s="25">
        <v>8</v>
      </c>
      <c r="I196" s="21">
        <v>5</v>
      </c>
      <c r="J196" s="22"/>
      <c r="K196" s="23"/>
      <c r="L196" s="24" t="str">
        <f>IF(J196&gt;0,VLOOKUP(J196,Lookup!$A$20:$B$35,2,0),"")</f>
        <v/>
      </c>
      <c r="M196" s="22"/>
      <c r="N196" s="25">
        <v>4</v>
      </c>
    </row>
    <row r="197" spans="2:14" x14ac:dyDescent="0.25">
      <c r="B197" s="21">
        <v>6</v>
      </c>
      <c r="C197" s="22"/>
      <c r="D197" s="23"/>
      <c r="E197" s="24" t="str">
        <f>IF(C197&gt;0,VLOOKUP(C197,Lookup!$A$20:$B$35,2,0),"")</f>
        <v/>
      </c>
      <c r="F197" s="22"/>
      <c r="G197" s="25">
        <v>6</v>
      </c>
      <c r="I197" s="21">
        <v>6</v>
      </c>
      <c r="J197" s="22"/>
      <c r="K197" s="23"/>
      <c r="L197" s="24" t="str">
        <f>IF(J197&gt;0,VLOOKUP(J197,Lookup!$A$20:$B$35,2,0),"")</f>
        <v/>
      </c>
      <c r="M197" s="22"/>
      <c r="N197" s="25">
        <v>3</v>
      </c>
    </row>
    <row r="198" spans="2:14" x14ac:dyDescent="0.25">
      <c r="B198" s="21">
        <v>7</v>
      </c>
      <c r="C198" s="22"/>
      <c r="D198" s="23"/>
      <c r="E198" s="24" t="str">
        <f>IF(C198&gt;0,VLOOKUP(C198,Lookup!$A$20:$B$35,2,0),"")</f>
        <v/>
      </c>
      <c r="F198" s="22"/>
      <c r="G198" s="25">
        <v>4</v>
      </c>
      <c r="I198" s="21">
        <v>7</v>
      </c>
      <c r="J198" s="22"/>
      <c r="K198" s="23"/>
      <c r="L198" s="24" t="str">
        <f>IF(J198&gt;0,VLOOKUP(J198,Lookup!$A$20:$B$35,2,0),"")</f>
        <v/>
      </c>
      <c r="M198" s="22"/>
      <c r="N198" s="25">
        <v>2</v>
      </c>
    </row>
    <row r="199" spans="2:14" ht="15.75" thickBot="1" x14ac:dyDescent="0.3">
      <c r="B199" s="27">
        <v>8</v>
      </c>
      <c r="C199" s="28"/>
      <c r="D199" s="29"/>
      <c r="E199" s="30" t="str">
        <f>IF(C199&gt;0,VLOOKUP(C199,Lookup!$A$20:$B$35,2,0),"")</f>
        <v/>
      </c>
      <c r="F199" s="28"/>
      <c r="G199" s="31">
        <v>2</v>
      </c>
      <c r="I199" s="27">
        <v>8</v>
      </c>
      <c r="J199" s="28"/>
      <c r="K199" s="29"/>
      <c r="L199" s="30" t="str">
        <f>IF(J199&gt;0,VLOOKUP(J199,Lookup!$A$20:$B$35,2,0),"")</f>
        <v/>
      </c>
      <c r="M199" s="28"/>
      <c r="N199" s="31">
        <v>1</v>
      </c>
    </row>
    <row r="201" spans="2:14" ht="15.75" thickBot="1" x14ac:dyDescent="0.3">
      <c r="B201" s="11" t="str">
        <f ca="1">INDIRECT("Lookup!D75")</f>
        <v>-</v>
      </c>
      <c r="C201" s="12"/>
      <c r="D201" s="13"/>
      <c r="E201" s="13"/>
      <c r="F201" s="13"/>
      <c r="G201" s="15"/>
      <c r="I201" s="11" t="str">
        <f ca="1">INDIRECT("Lookup!D76")</f>
        <v>-</v>
      </c>
      <c r="J201" s="12"/>
      <c r="K201" s="13"/>
      <c r="L201" s="13"/>
      <c r="M201" s="13"/>
      <c r="N201" s="15"/>
    </row>
    <row r="202" spans="2:14" x14ac:dyDescent="0.25">
      <c r="B202" s="16" t="s">
        <v>129</v>
      </c>
      <c r="C202" s="17" t="s">
        <v>130</v>
      </c>
      <c r="D202" s="18" t="s">
        <v>131</v>
      </c>
      <c r="E202" s="18" t="s">
        <v>132</v>
      </c>
      <c r="F202" s="17" t="s">
        <v>133</v>
      </c>
      <c r="G202" s="19" t="s">
        <v>127</v>
      </c>
      <c r="I202" s="16" t="s">
        <v>129</v>
      </c>
      <c r="J202" s="17" t="s">
        <v>130</v>
      </c>
      <c r="K202" s="18" t="s">
        <v>131</v>
      </c>
      <c r="L202" s="18" t="s">
        <v>132</v>
      </c>
      <c r="M202" s="17" t="s">
        <v>133</v>
      </c>
      <c r="N202" s="19" t="s">
        <v>127</v>
      </c>
    </row>
    <row r="203" spans="2:14" x14ac:dyDescent="0.25">
      <c r="B203" s="21">
        <v>1</v>
      </c>
      <c r="C203" s="22"/>
      <c r="D203" s="23"/>
      <c r="E203" s="24" t="str">
        <f>IF(C203&gt;0,VLOOKUP(C203,Lookup!$A$20:$B$35,2,0),"")</f>
        <v/>
      </c>
      <c r="F203" s="22"/>
      <c r="G203" s="25">
        <v>16</v>
      </c>
      <c r="I203" s="21">
        <v>1</v>
      </c>
      <c r="J203" s="22"/>
      <c r="K203" s="23"/>
      <c r="L203" s="24" t="str">
        <f>IF(J203&gt;0,VLOOKUP(J203,Lookup!$A$20:$B$35,2,0),"")</f>
        <v/>
      </c>
      <c r="M203" s="22"/>
      <c r="N203" s="25">
        <v>12</v>
      </c>
    </row>
    <row r="204" spans="2:14" x14ac:dyDescent="0.25">
      <c r="B204" s="21">
        <v>2</v>
      </c>
      <c r="C204" s="22"/>
      <c r="D204" s="23"/>
      <c r="E204" s="24" t="str">
        <f>IF(C204&gt;0,VLOOKUP(C204,Lookup!$A$20:$B$35,2,0),"")</f>
        <v/>
      </c>
      <c r="F204" s="22"/>
      <c r="G204" s="25">
        <v>14</v>
      </c>
      <c r="I204" s="21">
        <v>2</v>
      </c>
      <c r="J204" s="22"/>
      <c r="K204" s="23"/>
      <c r="L204" s="24" t="str">
        <f>IF(J204&gt;0,VLOOKUP(J204,Lookup!$A$20:$B$35,2,0),"")</f>
        <v/>
      </c>
      <c r="M204" s="22"/>
      <c r="N204" s="25">
        <v>10</v>
      </c>
    </row>
    <row r="205" spans="2:14" x14ac:dyDescent="0.25">
      <c r="B205" s="21">
        <v>3</v>
      </c>
      <c r="C205" s="22"/>
      <c r="D205" s="23"/>
      <c r="E205" s="24" t="str">
        <f>IF(C205&gt;0,VLOOKUP(C205,Lookup!$A$20:$B$35,2,0),"")</f>
        <v/>
      </c>
      <c r="F205" s="22"/>
      <c r="G205" s="25">
        <v>12</v>
      </c>
      <c r="I205" s="21">
        <v>3</v>
      </c>
      <c r="J205" s="22"/>
      <c r="K205" s="23"/>
      <c r="L205" s="24" t="str">
        <f>IF(J205&gt;0,VLOOKUP(J205,Lookup!$A$20:$B$35,2,0),"")</f>
        <v/>
      </c>
      <c r="M205" s="22"/>
      <c r="N205" s="25">
        <v>8</v>
      </c>
    </row>
    <row r="206" spans="2:14" x14ac:dyDescent="0.25">
      <c r="B206" s="21">
        <v>4</v>
      </c>
      <c r="C206" s="22"/>
      <c r="D206" s="23"/>
      <c r="E206" s="24" t="str">
        <f>IF(C206&gt;0,VLOOKUP(C206,Lookup!$A$20:$B$35,2,0),"")</f>
        <v/>
      </c>
      <c r="F206" s="22"/>
      <c r="G206" s="25">
        <v>10</v>
      </c>
      <c r="I206" s="21">
        <v>4</v>
      </c>
      <c r="J206" s="22"/>
      <c r="K206" s="23"/>
      <c r="L206" s="24" t="str">
        <f>IF(J206&gt;0,VLOOKUP(J206,Lookup!$A$20:$B$35,2,0),"")</f>
        <v/>
      </c>
      <c r="M206" s="22"/>
      <c r="N206" s="25">
        <v>6</v>
      </c>
    </row>
    <row r="207" spans="2:14" x14ac:dyDescent="0.25">
      <c r="B207" s="21">
        <v>5</v>
      </c>
      <c r="C207" s="22"/>
      <c r="D207" s="23"/>
      <c r="E207" s="24" t="str">
        <f>IF(C207&gt;0,VLOOKUP(C207,Lookup!$A$20:$B$35,2,0),"")</f>
        <v/>
      </c>
      <c r="F207" s="22"/>
      <c r="G207" s="25">
        <v>8</v>
      </c>
      <c r="I207" s="21">
        <v>5</v>
      </c>
      <c r="J207" s="22"/>
      <c r="K207" s="23"/>
      <c r="L207" s="24" t="str">
        <f>IF(J207&gt;0,VLOOKUP(J207,Lookup!$A$20:$B$35,2,0),"")</f>
        <v/>
      </c>
      <c r="M207" s="22"/>
      <c r="N207" s="25">
        <v>4</v>
      </c>
    </row>
    <row r="208" spans="2:14" x14ac:dyDescent="0.25">
      <c r="B208" s="21">
        <v>6</v>
      </c>
      <c r="C208" s="22"/>
      <c r="D208" s="23"/>
      <c r="E208" s="24" t="str">
        <f>IF(C208&gt;0,VLOOKUP(C208,Lookup!$A$20:$B$35,2,0),"")</f>
        <v/>
      </c>
      <c r="F208" s="22"/>
      <c r="G208" s="25">
        <v>6</v>
      </c>
      <c r="I208" s="21">
        <v>6</v>
      </c>
      <c r="J208" s="22"/>
      <c r="K208" s="23"/>
      <c r="L208" s="24" t="str">
        <f>IF(J208&gt;0,VLOOKUP(J208,Lookup!$A$20:$B$35,2,0),"")</f>
        <v/>
      </c>
      <c r="M208" s="22"/>
      <c r="N208" s="25">
        <v>3</v>
      </c>
    </row>
    <row r="209" spans="2:14" x14ac:dyDescent="0.25">
      <c r="B209" s="21">
        <v>7</v>
      </c>
      <c r="C209" s="22"/>
      <c r="D209" s="23"/>
      <c r="E209" s="24" t="str">
        <f>IF(C209&gt;0,VLOOKUP(C209,Lookup!$A$20:$B$35,2,0),"")</f>
        <v/>
      </c>
      <c r="F209" s="22"/>
      <c r="G209" s="25">
        <v>4</v>
      </c>
      <c r="I209" s="21">
        <v>7</v>
      </c>
      <c r="J209" s="22"/>
      <c r="K209" s="23"/>
      <c r="L209" s="24" t="str">
        <f>IF(J209&gt;0,VLOOKUP(J209,Lookup!$A$20:$B$35,2,0),"")</f>
        <v/>
      </c>
      <c r="M209" s="22"/>
      <c r="N209" s="25">
        <v>2</v>
      </c>
    </row>
    <row r="210" spans="2:14" ht="15.75" thickBot="1" x14ac:dyDescent="0.3">
      <c r="B210" s="27">
        <v>8</v>
      </c>
      <c r="C210" s="28"/>
      <c r="D210" s="29"/>
      <c r="E210" s="30" t="str">
        <f>IF(C210&gt;0,VLOOKUP(C210,Lookup!$A$20:$B$35,2,0),"")</f>
        <v/>
      </c>
      <c r="F210" s="28"/>
      <c r="G210" s="31">
        <v>2</v>
      </c>
      <c r="I210" s="27">
        <v>8</v>
      </c>
      <c r="J210" s="28"/>
      <c r="K210" s="29"/>
      <c r="L210" s="30" t="str">
        <f>IF(J210&gt;0,VLOOKUP(J210,Lookup!$A$20:$B$35,2,0),"")</f>
        <v/>
      </c>
      <c r="M210" s="28"/>
      <c r="N210" s="31">
        <v>1</v>
      </c>
    </row>
    <row r="212" spans="2:14" ht="15.75" thickBot="1" x14ac:dyDescent="0.3">
      <c r="B212" s="11" t="str">
        <f ca="1">INDIRECT("Lookup!D77")</f>
        <v>-</v>
      </c>
      <c r="C212" s="12"/>
      <c r="D212" s="13"/>
      <c r="E212" s="13"/>
      <c r="F212" s="13"/>
      <c r="G212" s="15"/>
      <c r="I212" s="11" t="str">
        <f ca="1">INDIRECT("Lookup!D78")</f>
        <v>-</v>
      </c>
      <c r="J212" s="12"/>
      <c r="K212" s="13"/>
      <c r="L212" s="13"/>
      <c r="M212" s="13"/>
      <c r="N212" s="15"/>
    </row>
    <row r="213" spans="2:14" x14ac:dyDescent="0.25">
      <c r="B213" s="16" t="s">
        <v>129</v>
      </c>
      <c r="C213" s="17" t="s">
        <v>130</v>
      </c>
      <c r="D213" s="18" t="s">
        <v>131</v>
      </c>
      <c r="E213" s="18" t="s">
        <v>132</v>
      </c>
      <c r="F213" s="17" t="s">
        <v>133</v>
      </c>
      <c r="G213" s="19" t="s">
        <v>127</v>
      </c>
      <c r="I213" s="16" t="s">
        <v>129</v>
      </c>
      <c r="J213" s="17" t="s">
        <v>130</v>
      </c>
      <c r="K213" s="18" t="s">
        <v>131</v>
      </c>
      <c r="L213" s="18" t="s">
        <v>132</v>
      </c>
      <c r="M213" s="17" t="s">
        <v>133</v>
      </c>
      <c r="N213" s="19" t="s">
        <v>127</v>
      </c>
    </row>
    <row r="214" spans="2:14" x14ac:dyDescent="0.25">
      <c r="B214" s="21">
        <v>1</v>
      </c>
      <c r="C214" s="22"/>
      <c r="D214" s="23"/>
      <c r="E214" s="24" t="str">
        <f>IF(C214&gt;0,VLOOKUP(C214,Lookup!$A$20:$B$35,2,0),"")</f>
        <v/>
      </c>
      <c r="F214" s="22"/>
      <c r="G214" s="25">
        <v>16</v>
      </c>
      <c r="I214" s="21">
        <v>1</v>
      </c>
      <c r="J214" s="22"/>
      <c r="K214" s="23"/>
      <c r="L214" s="24" t="str">
        <f>IF(J214&gt;0,VLOOKUP(J214,Lookup!$A$20:$B$35,2,0),"")</f>
        <v/>
      </c>
      <c r="M214" s="22"/>
      <c r="N214" s="25">
        <v>12</v>
      </c>
    </row>
    <row r="215" spans="2:14" x14ac:dyDescent="0.25">
      <c r="B215" s="21">
        <v>2</v>
      </c>
      <c r="C215" s="22"/>
      <c r="D215" s="23"/>
      <c r="E215" s="24" t="str">
        <f>IF(C215&gt;0,VLOOKUP(C215,Lookup!$A$20:$B$35,2,0),"")</f>
        <v/>
      </c>
      <c r="F215" s="22"/>
      <c r="G215" s="25">
        <v>14</v>
      </c>
      <c r="I215" s="21">
        <v>2</v>
      </c>
      <c r="J215" s="22"/>
      <c r="K215" s="23"/>
      <c r="L215" s="24" t="str">
        <f>IF(J215&gt;0,VLOOKUP(J215,Lookup!$A$20:$B$35,2,0),"")</f>
        <v/>
      </c>
      <c r="M215" s="22"/>
      <c r="N215" s="25">
        <v>10</v>
      </c>
    </row>
    <row r="216" spans="2:14" x14ac:dyDescent="0.25">
      <c r="B216" s="21">
        <v>3</v>
      </c>
      <c r="C216" s="22"/>
      <c r="D216" s="23"/>
      <c r="E216" s="24" t="str">
        <f>IF(C216&gt;0,VLOOKUP(C216,Lookup!$A$20:$B$35,2,0),"")</f>
        <v/>
      </c>
      <c r="F216" s="22"/>
      <c r="G216" s="25">
        <v>12</v>
      </c>
      <c r="I216" s="21">
        <v>3</v>
      </c>
      <c r="J216" s="22"/>
      <c r="K216" s="23"/>
      <c r="L216" s="24" t="str">
        <f>IF(J216&gt;0,VLOOKUP(J216,Lookup!$A$20:$B$35,2,0),"")</f>
        <v/>
      </c>
      <c r="M216" s="22"/>
      <c r="N216" s="25">
        <v>8</v>
      </c>
    </row>
    <row r="217" spans="2:14" x14ac:dyDescent="0.25">
      <c r="B217" s="21">
        <v>4</v>
      </c>
      <c r="C217" s="22"/>
      <c r="D217" s="23"/>
      <c r="E217" s="24" t="str">
        <f>IF(C217&gt;0,VLOOKUP(C217,Lookup!$A$20:$B$35,2,0),"")</f>
        <v/>
      </c>
      <c r="F217" s="22"/>
      <c r="G217" s="25">
        <v>10</v>
      </c>
      <c r="I217" s="21">
        <v>4</v>
      </c>
      <c r="J217" s="22"/>
      <c r="K217" s="23"/>
      <c r="L217" s="24" t="str">
        <f>IF(J217&gt;0,VLOOKUP(J217,Lookup!$A$20:$B$35,2,0),"")</f>
        <v/>
      </c>
      <c r="M217" s="22"/>
      <c r="N217" s="25">
        <v>6</v>
      </c>
    </row>
    <row r="218" spans="2:14" x14ac:dyDescent="0.25">
      <c r="B218" s="21">
        <v>5</v>
      </c>
      <c r="C218" s="22"/>
      <c r="D218" s="23"/>
      <c r="E218" s="24" t="str">
        <f>IF(C218&gt;0,VLOOKUP(C218,Lookup!$A$20:$B$35,2,0),"")</f>
        <v/>
      </c>
      <c r="F218" s="22"/>
      <c r="G218" s="25">
        <v>8</v>
      </c>
      <c r="I218" s="21">
        <v>5</v>
      </c>
      <c r="J218" s="22"/>
      <c r="K218" s="23"/>
      <c r="L218" s="24" t="str">
        <f>IF(J218&gt;0,VLOOKUP(J218,Lookup!$A$20:$B$35,2,0),"")</f>
        <v/>
      </c>
      <c r="M218" s="22"/>
      <c r="N218" s="25">
        <v>4</v>
      </c>
    </row>
    <row r="219" spans="2:14" x14ac:dyDescent="0.25">
      <c r="B219" s="21">
        <v>6</v>
      </c>
      <c r="C219" s="22"/>
      <c r="D219" s="23"/>
      <c r="E219" s="24" t="str">
        <f>IF(C219&gt;0,VLOOKUP(C219,Lookup!$A$20:$B$35,2,0),"")</f>
        <v/>
      </c>
      <c r="F219" s="22"/>
      <c r="G219" s="25">
        <v>6</v>
      </c>
      <c r="I219" s="21">
        <v>6</v>
      </c>
      <c r="J219" s="22"/>
      <c r="K219" s="23"/>
      <c r="L219" s="24" t="str">
        <f>IF(J219&gt;0,VLOOKUP(J219,Lookup!$A$20:$B$35,2,0),"")</f>
        <v/>
      </c>
      <c r="M219" s="22"/>
      <c r="N219" s="25">
        <v>3</v>
      </c>
    </row>
    <row r="220" spans="2:14" x14ac:dyDescent="0.25">
      <c r="B220" s="21">
        <v>7</v>
      </c>
      <c r="C220" s="22"/>
      <c r="D220" s="23"/>
      <c r="E220" s="24" t="str">
        <f>IF(C220&gt;0,VLOOKUP(C220,Lookup!$A$20:$B$35,2,0),"")</f>
        <v/>
      </c>
      <c r="F220" s="22"/>
      <c r="G220" s="25">
        <v>4</v>
      </c>
      <c r="I220" s="21">
        <v>7</v>
      </c>
      <c r="J220" s="22"/>
      <c r="K220" s="23"/>
      <c r="L220" s="24" t="str">
        <f>IF(J220&gt;0,VLOOKUP(J220,Lookup!$A$20:$B$35,2,0),"")</f>
        <v/>
      </c>
      <c r="M220" s="22"/>
      <c r="N220" s="25">
        <v>2</v>
      </c>
    </row>
    <row r="221" spans="2:14" ht="15.75" thickBot="1" x14ac:dyDescent="0.3">
      <c r="B221" s="27">
        <v>8</v>
      </c>
      <c r="C221" s="28"/>
      <c r="D221" s="29"/>
      <c r="E221" s="30" t="str">
        <f>IF(C221&gt;0,VLOOKUP(C221,Lookup!$A$20:$B$35,2,0),"")</f>
        <v/>
      </c>
      <c r="F221" s="28"/>
      <c r="G221" s="31">
        <v>2</v>
      </c>
      <c r="I221" s="27">
        <v>8</v>
      </c>
      <c r="J221" s="28"/>
      <c r="K221" s="29"/>
      <c r="L221" s="30" t="str">
        <f>IF(J221&gt;0,VLOOKUP(J221,Lookup!$A$20:$B$35,2,0),"")</f>
        <v/>
      </c>
      <c r="M221" s="28"/>
      <c r="N221" s="31">
        <v>1</v>
      </c>
    </row>
    <row r="223" spans="2:14" ht="15.75" thickBot="1" x14ac:dyDescent="0.3">
      <c r="B223" s="11" t="str">
        <f ca="1">INDIRECT("Lookup!D79")</f>
        <v>-</v>
      </c>
      <c r="C223" s="12"/>
      <c r="D223" s="13"/>
      <c r="E223" s="13"/>
      <c r="F223" s="13"/>
      <c r="G223" s="15"/>
      <c r="I223" s="11" t="str">
        <f ca="1">INDIRECT("Lookup!D80")</f>
        <v>-</v>
      </c>
      <c r="J223" s="12"/>
      <c r="K223" s="13"/>
      <c r="L223" s="13"/>
      <c r="M223" s="13"/>
      <c r="N223" s="15"/>
    </row>
    <row r="224" spans="2:14" x14ac:dyDescent="0.25">
      <c r="B224" s="16" t="s">
        <v>129</v>
      </c>
      <c r="C224" s="17" t="s">
        <v>130</v>
      </c>
      <c r="D224" s="18" t="s">
        <v>131</v>
      </c>
      <c r="E224" s="18" t="s">
        <v>132</v>
      </c>
      <c r="F224" s="17" t="s">
        <v>133</v>
      </c>
      <c r="G224" s="19" t="s">
        <v>127</v>
      </c>
      <c r="I224" s="16" t="s">
        <v>129</v>
      </c>
      <c r="J224" s="17" t="s">
        <v>130</v>
      </c>
      <c r="K224" s="18" t="s">
        <v>131</v>
      </c>
      <c r="L224" s="18" t="s">
        <v>132</v>
      </c>
      <c r="M224" s="17" t="s">
        <v>133</v>
      </c>
      <c r="N224" s="19" t="s">
        <v>127</v>
      </c>
    </row>
    <row r="225" spans="2:14" x14ac:dyDescent="0.25">
      <c r="B225" s="21">
        <v>1</v>
      </c>
      <c r="C225" s="22"/>
      <c r="D225" s="23"/>
      <c r="E225" s="24" t="str">
        <f>IF(C225&gt;0,VLOOKUP(C225,Lookup!$A$20:$B$35,2,0),"")</f>
        <v/>
      </c>
      <c r="F225" s="22"/>
      <c r="G225" s="25">
        <v>16</v>
      </c>
      <c r="I225" s="21">
        <v>1</v>
      </c>
      <c r="J225" s="22"/>
      <c r="K225" s="23"/>
      <c r="L225" s="24" t="str">
        <f>IF(J225&gt;0,VLOOKUP(J225,Lookup!$A$20:$B$35,2,0),"")</f>
        <v/>
      </c>
      <c r="M225" s="22"/>
      <c r="N225" s="25">
        <v>12</v>
      </c>
    </row>
    <row r="226" spans="2:14" x14ac:dyDescent="0.25">
      <c r="B226" s="21">
        <v>2</v>
      </c>
      <c r="C226" s="22"/>
      <c r="D226" s="23"/>
      <c r="E226" s="24" t="str">
        <f>IF(C226&gt;0,VLOOKUP(C226,Lookup!$A$20:$B$35,2,0),"")</f>
        <v/>
      </c>
      <c r="F226" s="22"/>
      <c r="G226" s="25">
        <v>14</v>
      </c>
      <c r="I226" s="21">
        <v>2</v>
      </c>
      <c r="J226" s="22"/>
      <c r="K226" s="23"/>
      <c r="L226" s="24" t="str">
        <f>IF(J226&gt;0,VLOOKUP(J226,Lookup!$A$20:$B$35,2,0),"")</f>
        <v/>
      </c>
      <c r="M226" s="22"/>
      <c r="N226" s="25">
        <v>10</v>
      </c>
    </row>
    <row r="227" spans="2:14" x14ac:dyDescent="0.25">
      <c r="B227" s="21">
        <v>3</v>
      </c>
      <c r="C227" s="22"/>
      <c r="D227" s="23"/>
      <c r="E227" s="24" t="str">
        <f>IF(C227&gt;0,VLOOKUP(C227,Lookup!$A$20:$B$35,2,0),"")</f>
        <v/>
      </c>
      <c r="F227" s="22"/>
      <c r="G227" s="25">
        <v>12</v>
      </c>
      <c r="I227" s="21">
        <v>3</v>
      </c>
      <c r="J227" s="22"/>
      <c r="K227" s="23"/>
      <c r="L227" s="24" t="str">
        <f>IF(J227&gt;0,VLOOKUP(J227,Lookup!$A$20:$B$35,2,0),"")</f>
        <v/>
      </c>
      <c r="M227" s="22"/>
      <c r="N227" s="25">
        <v>8</v>
      </c>
    </row>
    <row r="228" spans="2:14" x14ac:dyDescent="0.25">
      <c r="B228" s="21">
        <v>4</v>
      </c>
      <c r="C228" s="22"/>
      <c r="D228" s="23"/>
      <c r="E228" s="24" t="str">
        <f>IF(C228&gt;0,VLOOKUP(C228,Lookup!$A$20:$B$35,2,0),"")</f>
        <v/>
      </c>
      <c r="F228" s="22"/>
      <c r="G228" s="25">
        <v>10</v>
      </c>
      <c r="I228" s="21">
        <v>4</v>
      </c>
      <c r="J228" s="22"/>
      <c r="K228" s="23"/>
      <c r="L228" s="24" t="str">
        <f>IF(J228&gt;0,VLOOKUP(J228,Lookup!$A$20:$B$35,2,0),"")</f>
        <v/>
      </c>
      <c r="M228" s="22"/>
      <c r="N228" s="25">
        <v>6</v>
      </c>
    </row>
    <row r="229" spans="2:14" x14ac:dyDescent="0.25">
      <c r="B229" s="21">
        <v>5</v>
      </c>
      <c r="C229" s="22"/>
      <c r="D229" s="23"/>
      <c r="E229" s="24" t="str">
        <f>IF(C229&gt;0,VLOOKUP(C229,Lookup!$A$20:$B$35,2,0),"")</f>
        <v/>
      </c>
      <c r="F229" s="22"/>
      <c r="G229" s="25">
        <v>8</v>
      </c>
      <c r="I229" s="21">
        <v>5</v>
      </c>
      <c r="J229" s="22"/>
      <c r="K229" s="23"/>
      <c r="L229" s="24" t="str">
        <f>IF(J229&gt;0,VLOOKUP(J229,Lookup!$A$20:$B$35,2,0),"")</f>
        <v/>
      </c>
      <c r="M229" s="22"/>
      <c r="N229" s="25">
        <v>4</v>
      </c>
    </row>
    <row r="230" spans="2:14" x14ac:dyDescent="0.25">
      <c r="B230" s="21">
        <v>6</v>
      </c>
      <c r="C230" s="22"/>
      <c r="D230" s="23"/>
      <c r="E230" s="24" t="str">
        <f>IF(C230&gt;0,VLOOKUP(C230,Lookup!$A$20:$B$35,2,0),"")</f>
        <v/>
      </c>
      <c r="F230" s="22"/>
      <c r="G230" s="25">
        <v>6</v>
      </c>
      <c r="I230" s="21">
        <v>6</v>
      </c>
      <c r="J230" s="22"/>
      <c r="K230" s="23"/>
      <c r="L230" s="24" t="str">
        <f>IF(J230&gt;0,VLOOKUP(J230,Lookup!$A$20:$B$35,2,0),"")</f>
        <v/>
      </c>
      <c r="M230" s="22"/>
      <c r="N230" s="25">
        <v>3</v>
      </c>
    </row>
    <row r="231" spans="2:14" x14ac:dyDescent="0.25">
      <c r="B231" s="21">
        <v>7</v>
      </c>
      <c r="C231" s="22"/>
      <c r="D231" s="23"/>
      <c r="E231" s="24" t="str">
        <f>IF(C231&gt;0,VLOOKUP(C231,Lookup!$A$20:$B$35,2,0),"")</f>
        <v/>
      </c>
      <c r="F231" s="22"/>
      <c r="G231" s="25">
        <v>4</v>
      </c>
      <c r="I231" s="21">
        <v>7</v>
      </c>
      <c r="J231" s="22"/>
      <c r="K231" s="23"/>
      <c r="L231" s="24" t="str">
        <f>IF(J231&gt;0,VLOOKUP(J231,Lookup!$A$20:$B$35,2,0),"")</f>
        <v/>
      </c>
      <c r="M231" s="22"/>
      <c r="N231" s="25">
        <v>2</v>
      </c>
    </row>
    <row r="232" spans="2:14" ht="15.75" thickBot="1" x14ac:dyDescent="0.3">
      <c r="B232" s="27">
        <v>8</v>
      </c>
      <c r="C232" s="28"/>
      <c r="D232" s="29"/>
      <c r="E232" s="30" t="str">
        <f>IF(C232&gt;0,VLOOKUP(C232,Lookup!$A$20:$B$35,2,0),"")</f>
        <v/>
      </c>
      <c r="F232" s="28"/>
      <c r="G232" s="31">
        <v>2</v>
      </c>
      <c r="I232" s="27">
        <v>8</v>
      </c>
      <c r="J232" s="28"/>
      <c r="K232" s="29"/>
      <c r="L232" s="30" t="str">
        <f>IF(J232&gt;0,VLOOKUP(J232,Lookup!$A$20:$B$35,2,0),"")</f>
        <v/>
      </c>
      <c r="M232" s="28"/>
      <c r="N232" s="31">
        <v>1</v>
      </c>
    </row>
    <row r="234" spans="2:14" x14ac:dyDescent="0.25">
      <c r="B234" s="5" t="s">
        <v>20</v>
      </c>
    </row>
  </sheetData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6"/>
  <sheetViews>
    <sheetView topLeftCell="A34" workbookViewId="0">
      <selection activeCell="K55" sqref="K55"/>
    </sheetView>
  </sheetViews>
  <sheetFormatPr defaultRowHeight="15" x14ac:dyDescent="0.25"/>
  <cols>
    <col min="1" max="1" width="3.85546875" style="1" customWidth="1"/>
    <col min="2" max="2" width="5.28515625" style="5" customWidth="1"/>
    <col min="3" max="3" width="5" style="5" customWidth="1"/>
    <col min="4" max="5" width="22.7109375" style="1" customWidth="1"/>
    <col min="6" max="8" width="9.140625" style="1"/>
    <col min="9" max="9" width="5.5703125" style="5" customWidth="1"/>
    <col min="10" max="10" width="4.42578125" style="5" customWidth="1"/>
    <col min="11" max="12" width="22.7109375" style="1" customWidth="1"/>
    <col min="13" max="16384" width="9.140625" style="1"/>
  </cols>
  <sheetData>
    <row r="1" spans="2:14" ht="26.25" x14ac:dyDescent="0.4">
      <c r="H1" s="9" t="str">
        <f>CONCATENATE("CSSAL ",Lookup!B4," ",Lookup!B6," ",Lookup!B8)</f>
        <v>CSSAL Division 2 Match 1 Kilmarnock</v>
      </c>
    </row>
    <row r="2" spans="2:14" ht="19.5" thickBot="1" x14ac:dyDescent="0.35">
      <c r="B2" s="10" t="s">
        <v>254</v>
      </c>
    </row>
    <row r="3" spans="2:14" ht="15.75" thickBot="1" x14ac:dyDescent="0.3">
      <c r="B3" s="11" t="str">
        <f ca="1">INDIRECT("Lookup!E39")</f>
        <v>LONG JUMP Under 13 Girls A</v>
      </c>
      <c r="C3" s="12"/>
      <c r="D3" s="13"/>
      <c r="E3" s="13"/>
      <c r="F3" s="13"/>
      <c r="G3" s="15"/>
      <c r="I3" s="11" t="str">
        <f ca="1">INDIRECT("Lookup!E40")</f>
        <v>LONG JUMP Under 13 Girls B</v>
      </c>
      <c r="J3" s="12"/>
      <c r="K3" s="13"/>
      <c r="L3" s="13"/>
      <c r="M3" s="13"/>
      <c r="N3" s="15"/>
    </row>
    <row r="4" spans="2:14" x14ac:dyDescent="0.25">
      <c r="B4" s="16" t="s">
        <v>129</v>
      </c>
      <c r="C4" s="17" t="s">
        <v>130</v>
      </c>
      <c r="D4" s="18" t="s">
        <v>131</v>
      </c>
      <c r="E4" s="18" t="s">
        <v>132</v>
      </c>
      <c r="F4" s="17" t="s">
        <v>238</v>
      </c>
      <c r="G4" s="19" t="s">
        <v>127</v>
      </c>
      <c r="I4" s="16" t="s">
        <v>129</v>
      </c>
      <c r="J4" s="17" t="s">
        <v>130</v>
      </c>
      <c r="K4" s="18" t="s">
        <v>131</v>
      </c>
      <c r="L4" s="18" t="s">
        <v>132</v>
      </c>
      <c r="M4" s="17" t="s">
        <v>238</v>
      </c>
      <c r="N4" s="19" t="s">
        <v>127</v>
      </c>
    </row>
    <row r="5" spans="2:14" x14ac:dyDescent="0.25">
      <c r="B5" s="21">
        <v>1</v>
      </c>
      <c r="C5" s="22">
        <v>21</v>
      </c>
      <c r="D5" s="159" t="s">
        <v>370</v>
      </c>
      <c r="E5" s="24" t="str">
        <f>IF(C5&gt;0,VLOOKUP(C5,[1]Lookup!$A$20:$B$35,2,0),"")</f>
        <v>Dunfermline T&amp;FC</v>
      </c>
      <c r="F5" s="155">
        <v>4</v>
      </c>
      <c r="G5" s="25">
        <v>16</v>
      </c>
      <c r="I5" s="21">
        <v>1</v>
      </c>
      <c r="J5" s="22">
        <v>18</v>
      </c>
      <c r="K5" s="159" t="s">
        <v>388</v>
      </c>
      <c r="L5" s="24" t="str">
        <f>IF(J5&gt;0,VLOOKUP(J5,[1]Lookup!$A$20:$B$35,2,0),"")</f>
        <v>Whitemoss AC</v>
      </c>
      <c r="M5" s="155">
        <v>3.44</v>
      </c>
      <c r="N5" s="25">
        <v>12</v>
      </c>
    </row>
    <row r="6" spans="2:14" x14ac:dyDescent="0.25">
      <c r="B6" s="21">
        <v>2</v>
      </c>
      <c r="C6" s="22">
        <v>17</v>
      </c>
      <c r="D6" s="159" t="s">
        <v>308</v>
      </c>
      <c r="E6" s="24" t="str">
        <f>IF(C6&gt;0,VLOOKUP(C6,[1]Lookup!$A$20:$B$35,2,0),"")</f>
        <v>Whitemoss AC</v>
      </c>
      <c r="F6" s="155">
        <v>3.58</v>
      </c>
      <c r="G6" s="25">
        <v>14</v>
      </c>
      <c r="I6" s="21">
        <v>2</v>
      </c>
      <c r="J6" s="22">
        <v>20</v>
      </c>
      <c r="K6" s="159" t="s">
        <v>309</v>
      </c>
      <c r="L6" s="24" t="str">
        <f>IF(J6&gt;0,VLOOKUP(J6,[1]Lookup!$A$20:$B$35,2,0),"")</f>
        <v>Kilmarnock Harriers</v>
      </c>
      <c r="M6" s="155">
        <v>2.79</v>
      </c>
      <c r="N6" s="25">
        <v>10</v>
      </c>
    </row>
    <row r="7" spans="2:14" x14ac:dyDescent="0.25">
      <c r="B7" s="21">
        <v>3</v>
      </c>
      <c r="C7" s="22">
        <v>23</v>
      </c>
      <c r="D7" s="159" t="s">
        <v>310</v>
      </c>
      <c r="E7" s="24" t="str">
        <f>IF(C7&gt;0,VLOOKUP(C7,[1]Lookup!$A$20:$B$35,2,0),"")</f>
        <v>Falkirk Victoria Harriers</v>
      </c>
      <c r="F7" s="155">
        <v>3.52</v>
      </c>
      <c r="G7" s="25">
        <v>12</v>
      </c>
      <c r="I7" s="21">
        <v>3</v>
      </c>
      <c r="J7" s="22">
        <v>26</v>
      </c>
      <c r="K7" s="159" t="s">
        <v>302</v>
      </c>
      <c r="L7" s="24" t="str">
        <f>IF(J7&gt;0,VLOOKUP(J7,[1]Lookup!$A$20:$B$35,2,0),"")</f>
        <v>Corstorphine AC</v>
      </c>
      <c r="M7" s="155">
        <v>2.73</v>
      </c>
      <c r="N7" s="25">
        <v>8</v>
      </c>
    </row>
    <row r="8" spans="2:14" x14ac:dyDescent="0.25">
      <c r="B8" s="21">
        <v>4</v>
      </c>
      <c r="C8" s="22">
        <v>19</v>
      </c>
      <c r="D8" s="159" t="s">
        <v>355</v>
      </c>
      <c r="E8" s="24" t="str">
        <f>IF(C8&gt;0,VLOOKUP(C8,[1]Lookup!$A$20:$B$35,2,0),"")</f>
        <v>Kilmarnock Harriers</v>
      </c>
      <c r="F8" s="155">
        <v>3.16</v>
      </c>
      <c r="G8" s="25">
        <v>10</v>
      </c>
      <c r="I8" s="21">
        <v>4</v>
      </c>
      <c r="J8" s="22">
        <v>22</v>
      </c>
      <c r="K8" s="159" t="s">
        <v>311</v>
      </c>
      <c r="L8" s="24" t="str">
        <f>IF(J8&gt;0,VLOOKUP(J8,[1]Lookup!$A$20:$B$35,2,0),"")</f>
        <v>Dunfermline T&amp;FC</v>
      </c>
      <c r="M8" s="155">
        <v>2.6</v>
      </c>
      <c r="N8" s="25">
        <v>6</v>
      </c>
    </row>
    <row r="9" spans="2:14" x14ac:dyDescent="0.25">
      <c r="B9" s="21">
        <v>5</v>
      </c>
      <c r="C9" s="22">
        <v>25</v>
      </c>
      <c r="D9" s="159" t="s">
        <v>412</v>
      </c>
      <c r="E9" s="24" t="str">
        <f>IF(C9&gt;0,VLOOKUP(C9,[1]Lookup!$A$20:$B$35,2,0),"")</f>
        <v>Corstorphine AC</v>
      </c>
      <c r="F9" s="155">
        <v>3.01</v>
      </c>
      <c r="G9" s="25">
        <v>8</v>
      </c>
      <c r="I9" s="21">
        <v>5</v>
      </c>
      <c r="J9" s="22"/>
      <c r="K9" s="159"/>
      <c r="L9" s="24" t="str">
        <f>IF(J9&gt;0,VLOOKUP(J9,[1]Lookup!$A$20:$B$35,2,0),"")</f>
        <v/>
      </c>
      <c r="M9" s="155"/>
      <c r="N9" s="25">
        <v>4</v>
      </c>
    </row>
    <row r="10" spans="2:14" x14ac:dyDescent="0.25">
      <c r="B10" s="21">
        <v>6</v>
      </c>
      <c r="C10" s="22">
        <v>29</v>
      </c>
      <c r="D10" s="159" t="s">
        <v>301</v>
      </c>
      <c r="E10" s="24" t="str">
        <f>IF(C10&gt;0,VLOOKUP(C10,[1]Lookup!$A$20:$B$35,2,0),"")</f>
        <v>Kirkitilloch Olympians</v>
      </c>
      <c r="F10" s="155">
        <v>2.31</v>
      </c>
      <c r="G10" s="25">
        <v>6</v>
      </c>
      <c r="I10" s="21">
        <v>6</v>
      </c>
      <c r="J10" s="22"/>
      <c r="K10" s="159"/>
      <c r="L10" s="24" t="str">
        <f>IF(J10&gt;0,VLOOKUP(J10,[1]Lookup!$A$20:$B$35,2,0),"")</f>
        <v/>
      </c>
      <c r="M10" s="155"/>
      <c r="N10" s="25">
        <v>3</v>
      </c>
    </row>
    <row r="11" spans="2:14" x14ac:dyDescent="0.25">
      <c r="B11" s="21">
        <v>7</v>
      </c>
      <c r="C11" s="22"/>
      <c r="D11" s="159"/>
      <c r="E11" s="24" t="str">
        <f>IF(C11&gt;0,VLOOKUP(C11,[1]Lookup!$A$20:$B$35,2,0),"")</f>
        <v/>
      </c>
      <c r="F11" s="155"/>
      <c r="G11" s="25">
        <v>4</v>
      </c>
      <c r="I11" s="21">
        <v>7</v>
      </c>
      <c r="J11" s="22"/>
      <c r="K11" s="159"/>
      <c r="L11" s="24" t="str">
        <f>IF(J11&gt;0,VLOOKUP(J11,[1]Lookup!$A$20:$B$35,2,0),"")</f>
        <v/>
      </c>
      <c r="M11" s="155"/>
      <c r="N11" s="25">
        <v>2</v>
      </c>
    </row>
    <row r="12" spans="2:14" ht="15.75" thickBot="1" x14ac:dyDescent="0.3">
      <c r="B12" s="27">
        <v>8</v>
      </c>
      <c r="C12" s="28"/>
      <c r="D12" s="29"/>
      <c r="E12" s="30" t="str">
        <f>IF(C12&gt;0,VLOOKUP(C12,[1]Lookup!$A$20:$B$35,2,0),"")</f>
        <v/>
      </c>
      <c r="F12" s="156"/>
      <c r="G12" s="31">
        <v>2</v>
      </c>
      <c r="I12" s="27">
        <v>8</v>
      </c>
      <c r="J12" s="28"/>
      <c r="K12" s="29"/>
      <c r="L12" s="30" t="str">
        <f>IF(J12&gt;0,VLOOKUP(J12,[1]Lookup!$A$20:$B$35,2,0),"")</f>
        <v/>
      </c>
      <c r="M12" s="156"/>
      <c r="N12" s="31">
        <v>1</v>
      </c>
    </row>
    <row r="14" spans="2:14" ht="15.75" thickBot="1" x14ac:dyDescent="0.3">
      <c r="B14" s="11" t="str">
        <f ca="1">INDIRECT("Lookup!E41")</f>
        <v>SHOT PUTT Senior Women A</v>
      </c>
      <c r="C14" s="12"/>
      <c r="D14" s="13"/>
      <c r="E14" s="13"/>
      <c r="F14" s="13"/>
      <c r="G14" s="15"/>
      <c r="I14" s="11" t="str">
        <f ca="1">INDIRECT("Lookup!E42")</f>
        <v>SHOT PUTT Senior Women B</v>
      </c>
      <c r="J14" s="12"/>
      <c r="K14" s="13"/>
      <c r="L14" s="13"/>
      <c r="M14" s="13"/>
      <c r="N14" s="15"/>
    </row>
    <row r="15" spans="2:14" x14ac:dyDescent="0.25">
      <c r="B15" s="16" t="s">
        <v>129</v>
      </c>
      <c r="C15" s="17" t="s">
        <v>130</v>
      </c>
      <c r="D15" s="18" t="s">
        <v>131</v>
      </c>
      <c r="E15" s="18" t="s">
        <v>132</v>
      </c>
      <c r="F15" s="17" t="s">
        <v>238</v>
      </c>
      <c r="G15" s="19" t="s">
        <v>127</v>
      </c>
      <c r="I15" s="16" t="s">
        <v>129</v>
      </c>
      <c r="J15" s="17" t="s">
        <v>130</v>
      </c>
      <c r="K15" s="18" t="s">
        <v>131</v>
      </c>
      <c r="L15" s="18" t="s">
        <v>132</v>
      </c>
      <c r="M15" s="17" t="s">
        <v>238</v>
      </c>
      <c r="N15" s="19" t="s">
        <v>127</v>
      </c>
    </row>
    <row r="16" spans="2:14" x14ac:dyDescent="0.25">
      <c r="B16" s="21">
        <v>1</v>
      </c>
      <c r="C16" s="22">
        <v>21</v>
      </c>
      <c r="D16" s="159" t="s">
        <v>290</v>
      </c>
      <c r="E16" s="24" t="str">
        <f>IF(C16&gt;0,VLOOKUP(C16,[1]Lookup!$A$20:$B$35,2,0),"")</f>
        <v>Dunfermline T&amp;FC</v>
      </c>
      <c r="F16" s="149">
        <v>8.51</v>
      </c>
      <c r="G16" s="25">
        <v>16</v>
      </c>
      <c r="I16" s="21">
        <v>1</v>
      </c>
      <c r="J16" s="22">
        <v>22</v>
      </c>
      <c r="K16" s="159" t="s">
        <v>399</v>
      </c>
      <c r="L16" s="24" t="str">
        <f>IF(J16&gt;0,VLOOKUP(J16,[1]Lookup!$A$20:$B$35,2,0),"")</f>
        <v>Dunfermline T&amp;FC</v>
      </c>
      <c r="M16" s="155">
        <v>6.66</v>
      </c>
      <c r="N16" s="25">
        <v>12</v>
      </c>
    </row>
    <row r="17" spans="2:14" x14ac:dyDescent="0.25">
      <c r="B17" s="21">
        <v>2</v>
      </c>
      <c r="C17" s="22">
        <v>25</v>
      </c>
      <c r="D17" s="159" t="s">
        <v>345</v>
      </c>
      <c r="E17" s="24" t="str">
        <f>IF(C17&gt;0,VLOOKUP(C17,[1]Lookup!$A$20:$B$35,2,0),"")</f>
        <v>Corstorphine AC</v>
      </c>
      <c r="F17" s="149">
        <v>7.55</v>
      </c>
      <c r="G17" s="25">
        <v>14</v>
      </c>
      <c r="I17" s="21">
        <v>2</v>
      </c>
      <c r="J17" s="22">
        <v>26</v>
      </c>
      <c r="K17" s="159" t="s">
        <v>312</v>
      </c>
      <c r="L17" s="24" t="str">
        <f>IF(J17&gt;0,VLOOKUP(J17,[1]Lookup!$A$20:$B$35,2,0),"")</f>
        <v>Corstorphine AC</v>
      </c>
      <c r="M17" s="155">
        <v>6.1</v>
      </c>
      <c r="N17" s="25">
        <v>10</v>
      </c>
    </row>
    <row r="18" spans="2:14" x14ac:dyDescent="0.25">
      <c r="B18" s="21">
        <v>3</v>
      </c>
      <c r="C18" s="22">
        <v>17</v>
      </c>
      <c r="D18" s="159" t="s">
        <v>371</v>
      </c>
      <c r="E18" s="24" t="str">
        <f>IF(C18&gt;0,VLOOKUP(C18,[1]Lookup!$A$20:$B$35,2,0),"")</f>
        <v>Whitemoss AC</v>
      </c>
      <c r="F18" s="149">
        <v>7.41</v>
      </c>
      <c r="G18" s="25">
        <v>12</v>
      </c>
      <c r="I18" s="21">
        <v>3</v>
      </c>
      <c r="J18" s="22">
        <v>20</v>
      </c>
      <c r="K18" s="159" t="s">
        <v>365</v>
      </c>
      <c r="L18" s="24" t="str">
        <f>IF(J18&gt;0,VLOOKUP(J18,[1]Lookup!$A$20:$B$35,2,0),"")</f>
        <v>Kilmarnock Harriers</v>
      </c>
      <c r="M18" s="155">
        <v>4.51</v>
      </c>
      <c r="N18" s="25">
        <v>8</v>
      </c>
    </row>
    <row r="19" spans="2:14" x14ac:dyDescent="0.25">
      <c r="B19" s="21">
        <v>4</v>
      </c>
      <c r="C19" s="22">
        <v>29</v>
      </c>
      <c r="D19" s="159" t="s">
        <v>293</v>
      </c>
      <c r="E19" s="24" t="str">
        <f>IF(C19&gt;0,VLOOKUP(C19,[1]Lookup!$A$20:$B$35,2,0),"")</f>
        <v>Kirkitilloch Olympians</v>
      </c>
      <c r="F19" s="149">
        <v>5.81</v>
      </c>
      <c r="G19" s="25">
        <v>10</v>
      </c>
      <c r="I19" s="21">
        <v>4</v>
      </c>
      <c r="J19" s="22">
        <v>30</v>
      </c>
      <c r="K19" s="159" t="s">
        <v>366</v>
      </c>
      <c r="L19" s="24" t="str">
        <f>IF(J19&gt;0,VLOOKUP(J19,[1]Lookup!$A$20:$B$35,2,0),"")</f>
        <v>Kirkitilloch Olympians</v>
      </c>
      <c r="M19" s="155">
        <v>3.86</v>
      </c>
      <c r="N19" s="25">
        <v>6</v>
      </c>
    </row>
    <row r="20" spans="2:14" x14ac:dyDescent="0.25">
      <c r="B20" s="21">
        <v>5</v>
      </c>
      <c r="C20" s="22">
        <v>19</v>
      </c>
      <c r="D20" s="159" t="s">
        <v>314</v>
      </c>
      <c r="E20" s="24" t="str">
        <f>IF(C20&gt;0,VLOOKUP(C20,[1]Lookup!$A$20:$B$35,2,0),"")</f>
        <v>Kilmarnock Harriers</v>
      </c>
      <c r="F20" s="149">
        <v>4.92</v>
      </c>
      <c r="G20" s="25">
        <v>8</v>
      </c>
      <c r="I20" s="21">
        <v>5</v>
      </c>
      <c r="J20" s="22"/>
      <c r="K20" s="159"/>
      <c r="L20" s="24" t="str">
        <f>IF(J20&gt;0,VLOOKUP(J20,[1]Lookup!$A$20:$B$35,2,0),"")</f>
        <v/>
      </c>
      <c r="M20" s="155"/>
      <c r="N20" s="25">
        <v>4</v>
      </c>
    </row>
    <row r="21" spans="2:14" x14ac:dyDescent="0.25">
      <c r="B21" s="21">
        <v>6</v>
      </c>
      <c r="C21" s="22">
        <v>23</v>
      </c>
      <c r="D21" s="159" t="s">
        <v>402</v>
      </c>
      <c r="E21" s="24" t="str">
        <f>IF(C21&gt;0,VLOOKUP(C21,[1]Lookup!$A$20:$B$35,2,0),"")</f>
        <v>Falkirk Victoria Harriers</v>
      </c>
      <c r="F21" s="149">
        <v>4.1100000000000003</v>
      </c>
      <c r="G21" s="25">
        <v>6</v>
      </c>
      <c r="I21" s="21">
        <v>6</v>
      </c>
      <c r="J21" s="22"/>
      <c r="K21" s="159"/>
      <c r="L21" s="24" t="str">
        <f>IF(J21&gt;0,VLOOKUP(J21,[1]Lookup!$A$20:$B$35,2,0),"")</f>
        <v/>
      </c>
      <c r="M21" s="155"/>
      <c r="N21" s="25">
        <v>3</v>
      </c>
    </row>
    <row r="22" spans="2:14" x14ac:dyDescent="0.25">
      <c r="B22" s="21">
        <v>7</v>
      </c>
      <c r="C22" s="22">
        <v>27</v>
      </c>
      <c r="D22" s="159" t="s">
        <v>333</v>
      </c>
      <c r="E22" s="24" t="str">
        <f>IF(C22&gt;0,VLOOKUP(C22,[1]Lookup!$A$20:$B$35,2,0),"")</f>
        <v>Lasswade AC</v>
      </c>
      <c r="F22" s="149">
        <v>4.0199999999999996</v>
      </c>
      <c r="G22" s="25">
        <v>4</v>
      </c>
      <c r="I22" s="21">
        <v>7</v>
      </c>
      <c r="J22" s="22"/>
      <c r="K22" s="159"/>
      <c r="L22" s="24" t="str">
        <f>IF(J22&gt;0,VLOOKUP(J22,[1]Lookup!$A$20:$B$35,2,0),"")</f>
        <v/>
      </c>
      <c r="M22" s="155"/>
      <c r="N22" s="25">
        <v>2</v>
      </c>
    </row>
    <row r="23" spans="2:14" ht="15.75" thickBot="1" x14ac:dyDescent="0.3">
      <c r="B23" s="27">
        <v>8</v>
      </c>
      <c r="C23" s="28"/>
      <c r="D23" s="29"/>
      <c r="E23" s="30" t="str">
        <f>IF(C23&gt;0,VLOOKUP(C23,[1]Lookup!$A$20:$B$35,2,0),"")</f>
        <v/>
      </c>
      <c r="F23" s="150"/>
      <c r="G23" s="31">
        <v>2</v>
      </c>
      <c r="I23" s="27">
        <v>8</v>
      </c>
      <c r="J23" s="28"/>
      <c r="K23" s="29"/>
      <c r="L23" s="30" t="str">
        <f>IF(J23&gt;0,VLOOKUP(J23,[1]Lookup!$A$20:$B$35,2,0),"")</f>
        <v/>
      </c>
      <c r="M23" s="156"/>
      <c r="N23" s="31">
        <v>1</v>
      </c>
    </row>
    <row r="25" spans="2:14" ht="15.75" thickBot="1" x14ac:dyDescent="0.3">
      <c r="B25" s="11" t="str">
        <f ca="1">INDIRECT("Lookup!E43")</f>
        <v>LONG JUMP Under 11 Girls A</v>
      </c>
      <c r="C25" s="12"/>
      <c r="D25" s="13"/>
      <c r="E25" s="13"/>
      <c r="F25" s="13"/>
      <c r="G25" s="15"/>
      <c r="I25" s="11" t="str">
        <f ca="1">INDIRECT("Lookup!E44")</f>
        <v>LONG JUMP Under 11 Girls B</v>
      </c>
      <c r="J25" s="12"/>
      <c r="K25" s="13"/>
      <c r="L25" s="13"/>
      <c r="M25" s="13"/>
      <c r="N25" s="15"/>
    </row>
    <row r="26" spans="2:14" x14ac:dyDescent="0.25">
      <c r="B26" s="16" t="s">
        <v>129</v>
      </c>
      <c r="C26" s="17" t="s">
        <v>130</v>
      </c>
      <c r="D26" s="18" t="s">
        <v>131</v>
      </c>
      <c r="E26" s="18" t="s">
        <v>132</v>
      </c>
      <c r="F26" s="17" t="s">
        <v>238</v>
      </c>
      <c r="G26" s="19" t="s">
        <v>127</v>
      </c>
      <c r="I26" s="16" t="s">
        <v>129</v>
      </c>
      <c r="J26" s="17" t="s">
        <v>130</v>
      </c>
      <c r="K26" s="18" t="s">
        <v>131</v>
      </c>
      <c r="L26" s="18" t="s">
        <v>132</v>
      </c>
      <c r="M26" s="17" t="s">
        <v>238</v>
      </c>
      <c r="N26" s="19" t="s">
        <v>127</v>
      </c>
    </row>
    <row r="27" spans="2:14" x14ac:dyDescent="0.25">
      <c r="B27" s="21">
        <v>1</v>
      </c>
      <c r="C27" s="22">
        <v>23</v>
      </c>
      <c r="D27" s="159" t="s">
        <v>363</v>
      </c>
      <c r="E27" s="24" t="str">
        <f>IF(C27&gt;0,VLOOKUP(C27,[1]Lookup!$A$20:$B$35,2,0),"")</f>
        <v>Falkirk Victoria Harriers</v>
      </c>
      <c r="F27" s="149">
        <v>3.68</v>
      </c>
      <c r="G27" s="25">
        <v>16</v>
      </c>
      <c r="I27" s="21">
        <v>1</v>
      </c>
      <c r="J27" s="22">
        <v>24</v>
      </c>
      <c r="K27" s="159" t="s">
        <v>315</v>
      </c>
      <c r="L27" s="24" t="str">
        <f>IF(J27&gt;0,VLOOKUP(J27,[1]Lookup!$A$20:$B$35,2,0),"")</f>
        <v>Falkirk Victoria Harriers</v>
      </c>
      <c r="M27" s="149">
        <v>3.54</v>
      </c>
      <c r="N27" s="25">
        <v>12</v>
      </c>
    </row>
    <row r="28" spans="2:14" x14ac:dyDescent="0.25">
      <c r="B28" s="21">
        <v>2</v>
      </c>
      <c r="C28" s="22">
        <v>21</v>
      </c>
      <c r="D28" s="159" t="s">
        <v>334</v>
      </c>
      <c r="E28" s="24" t="str">
        <f>IF(C28&gt;0,VLOOKUP(C28,[1]Lookup!$A$20:$B$35,2,0),"")</f>
        <v>Dunfermline T&amp;FC</v>
      </c>
      <c r="F28" s="149">
        <v>3.44</v>
      </c>
      <c r="G28" s="25">
        <v>14</v>
      </c>
      <c r="I28" s="21">
        <v>2</v>
      </c>
      <c r="J28" s="22">
        <v>22</v>
      </c>
      <c r="K28" s="159" t="s">
        <v>295</v>
      </c>
      <c r="L28" s="24" t="str">
        <f>IF(J28&gt;0,VLOOKUP(J28,[1]Lookup!$A$20:$B$35,2,0),"")</f>
        <v>Dunfermline T&amp;FC</v>
      </c>
      <c r="M28" s="149">
        <v>3.06</v>
      </c>
      <c r="N28" s="25">
        <v>10</v>
      </c>
    </row>
    <row r="29" spans="2:14" x14ac:dyDescent="0.25">
      <c r="B29" s="21">
        <v>3</v>
      </c>
      <c r="C29" s="22">
        <v>19</v>
      </c>
      <c r="D29" s="159" t="s">
        <v>316</v>
      </c>
      <c r="E29" s="24" t="str">
        <f>IF(C29&gt;0,VLOOKUP(C29,[1]Lookup!$A$20:$B$35,2,0),"")</f>
        <v>Kilmarnock Harriers</v>
      </c>
      <c r="F29" s="149">
        <v>2.95</v>
      </c>
      <c r="G29" s="25">
        <v>12</v>
      </c>
      <c r="I29" s="21">
        <v>3</v>
      </c>
      <c r="J29" s="22">
        <v>20</v>
      </c>
      <c r="K29" s="159" t="s">
        <v>317</v>
      </c>
      <c r="L29" s="24" t="str">
        <f>IF(J29&gt;0,VLOOKUP(J29,[1]Lookup!$A$20:$B$35,2,0),"")</f>
        <v>Kilmarnock Harriers</v>
      </c>
      <c r="M29" s="149">
        <v>2.95</v>
      </c>
      <c r="N29" s="25">
        <v>8</v>
      </c>
    </row>
    <row r="30" spans="2:14" x14ac:dyDescent="0.25">
      <c r="B30" s="21">
        <v>4</v>
      </c>
      <c r="C30" s="22">
        <v>17</v>
      </c>
      <c r="D30" s="159" t="s">
        <v>318</v>
      </c>
      <c r="E30" s="24" t="str">
        <f>IF(C30&gt;0,VLOOKUP(C30,[1]Lookup!$A$20:$B$35,2,0),"")</f>
        <v>Whitemoss AC</v>
      </c>
      <c r="F30" s="149">
        <v>2.85</v>
      </c>
      <c r="G30" s="25">
        <v>10</v>
      </c>
      <c r="I30" s="21">
        <v>4</v>
      </c>
      <c r="J30" s="22">
        <v>18</v>
      </c>
      <c r="K30" s="159" t="s">
        <v>386</v>
      </c>
      <c r="L30" s="24" t="str">
        <f>IF(J30&gt;0,VLOOKUP(J30,[1]Lookup!$A$20:$B$35,2,0),"")</f>
        <v>Whitemoss AC</v>
      </c>
      <c r="M30" s="149">
        <v>2.59</v>
      </c>
      <c r="N30" s="25">
        <v>6</v>
      </c>
    </row>
    <row r="31" spans="2:14" x14ac:dyDescent="0.25">
      <c r="B31" s="21">
        <v>5</v>
      </c>
      <c r="C31" s="22">
        <v>27</v>
      </c>
      <c r="D31" s="159" t="s">
        <v>335</v>
      </c>
      <c r="E31" s="24" t="str">
        <f>IF(C31&gt;0,VLOOKUP(C31,[1]Lookup!$A$20:$B$35,2,0),"")</f>
        <v>Lasswade AC</v>
      </c>
      <c r="F31" s="149">
        <v>2.82</v>
      </c>
      <c r="G31" s="25">
        <v>8</v>
      </c>
      <c r="I31" s="21">
        <v>5</v>
      </c>
      <c r="J31" s="22">
        <v>28</v>
      </c>
      <c r="K31" s="159" t="s">
        <v>353</v>
      </c>
      <c r="L31" s="24" t="str">
        <f>IF(J31&gt;0,VLOOKUP(J31,[1]Lookup!$A$20:$B$35,2,0),"")</f>
        <v>Lasswade AC</v>
      </c>
      <c r="M31" s="149">
        <v>2.56</v>
      </c>
      <c r="N31" s="25">
        <v>4</v>
      </c>
    </row>
    <row r="32" spans="2:14" x14ac:dyDescent="0.25">
      <c r="B32" s="21">
        <v>6</v>
      </c>
      <c r="C32" s="22">
        <v>25</v>
      </c>
      <c r="D32" s="159" t="s">
        <v>298</v>
      </c>
      <c r="E32" s="24" t="str">
        <f>IF(C32&gt;0,VLOOKUP(C32,[1]Lookup!$A$20:$B$35,2,0),"")</f>
        <v>Corstorphine AC</v>
      </c>
      <c r="F32" s="149">
        <v>2.81</v>
      </c>
      <c r="G32" s="25">
        <v>6</v>
      </c>
      <c r="I32" s="21">
        <v>6</v>
      </c>
      <c r="J32" s="22"/>
      <c r="K32" s="159"/>
      <c r="L32" s="24" t="str">
        <f>IF(J32&gt;0,VLOOKUP(J32,[1]Lookup!$A$20:$B$35,2,0),"")</f>
        <v/>
      </c>
      <c r="M32" s="149"/>
      <c r="N32" s="25">
        <v>3</v>
      </c>
    </row>
    <row r="33" spans="2:14" x14ac:dyDescent="0.25">
      <c r="B33" s="21">
        <v>7</v>
      </c>
      <c r="C33" s="22"/>
      <c r="D33" s="159"/>
      <c r="E33" s="24" t="str">
        <f>IF(C33&gt;0,VLOOKUP(C33,[1]Lookup!$A$20:$B$35,2,0),"")</f>
        <v/>
      </c>
      <c r="F33" s="149"/>
      <c r="G33" s="25">
        <v>4</v>
      </c>
      <c r="I33" s="21">
        <v>7</v>
      </c>
      <c r="J33" s="22"/>
      <c r="K33" s="159"/>
      <c r="L33" s="24" t="str">
        <f>IF(J33&gt;0,VLOOKUP(J33,[1]Lookup!$A$20:$B$35,2,0),"")</f>
        <v/>
      </c>
      <c r="M33" s="149"/>
      <c r="N33" s="25">
        <v>2</v>
      </c>
    </row>
    <row r="34" spans="2:14" ht="15.75" thickBot="1" x14ac:dyDescent="0.3">
      <c r="B34" s="27">
        <v>8</v>
      </c>
      <c r="C34" s="28"/>
      <c r="D34" s="29"/>
      <c r="E34" s="30" t="str">
        <f>IF(C34&gt;0,VLOOKUP(C34,[1]Lookup!$A$20:$B$35,2,0),"")</f>
        <v/>
      </c>
      <c r="F34" s="150"/>
      <c r="G34" s="31">
        <v>2</v>
      </c>
      <c r="I34" s="27">
        <v>8</v>
      </c>
      <c r="J34" s="28"/>
      <c r="K34" s="29"/>
      <c r="L34" s="30" t="str">
        <f>IF(J34&gt;0,VLOOKUP(J34,[1]Lookup!$A$20:$B$35,2,0),"")</f>
        <v/>
      </c>
      <c r="M34" s="150"/>
      <c r="N34" s="31">
        <v>1</v>
      </c>
    </row>
    <row r="36" spans="2:14" ht="15.75" thickBot="1" x14ac:dyDescent="0.3">
      <c r="B36" s="11" t="str">
        <f ca="1">INDIRECT("Lookup!E45")</f>
        <v>LONG JUMP Under 17 Women A</v>
      </c>
      <c r="C36" s="12"/>
      <c r="D36" s="13"/>
      <c r="E36" s="13"/>
      <c r="F36" s="13"/>
      <c r="G36" s="15"/>
      <c r="I36" s="11" t="str">
        <f ca="1">INDIRECT("Lookup!E46")</f>
        <v>LONG JUMP Under 17 Women B</v>
      </c>
      <c r="J36" s="12"/>
      <c r="K36" s="13"/>
      <c r="L36" s="13"/>
      <c r="M36" s="13"/>
      <c r="N36" s="15"/>
    </row>
    <row r="37" spans="2:14" x14ac:dyDescent="0.25">
      <c r="B37" s="16" t="s">
        <v>129</v>
      </c>
      <c r="C37" s="17" t="s">
        <v>130</v>
      </c>
      <c r="D37" s="18" t="s">
        <v>131</v>
      </c>
      <c r="E37" s="18" t="s">
        <v>132</v>
      </c>
      <c r="F37" s="17" t="s">
        <v>238</v>
      </c>
      <c r="G37" s="19" t="s">
        <v>127</v>
      </c>
      <c r="I37" s="16" t="s">
        <v>129</v>
      </c>
      <c r="J37" s="17" t="s">
        <v>130</v>
      </c>
      <c r="K37" s="18" t="s">
        <v>131</v>
      </c>
      <c r="L37" s="18" t="s">
        <v>132</v>
      </c>
      <c r="M37" s="17" t="s">
        <v>238</v>
      </c>
      <c r="N37" s="19" t="s">
        <v>127</v>
      </c>
    </row>
    <row r="38" spans="2:14" x14ac:dyDescent="0.25">
      <c r="B38" s="21">
        <v>1</v>
      </c>
      <c r="C38" s="22">
        <v>17</v>
      </c>
      <c r="D38" s="159" t="s">
        <v>342</v>
      </c>
      <c r="E38" s="24" t="str">
        <f>IF(C38&gt;0,VLOOKUP(C38,[1]Lookup!$A$20:$B$35,2,0),"")</f>
        <v>Whitemoss AC</v>
      </c>
      <c r="F38" s="155">
        <v>4.66</v>
      </c>
      <c r="G38" s="25">
        <v>16</v>
      </c>
      <c r="I38" s="21">
        <v>1</v>
      </c>
      <c r="J38" s="22">
        <v>18</v>
      </c>
      <c r="K38" s="159" t="s">
        <v>319</v>
      </c>
      <c r="L38" s="24" t="str">
        <f>IF(J38&gt;0,VLOOKUP(J38,[1]Lookup!$A$20:$B$35,2,0),"")</f>
        <v>Whitemoss AC</v>
      </c>
      <c r="M38" s="155">
        <v>3.8</v>
      </c>
      <c r="N38" s="25">
        <v>12</v>
      </c>
    </row>
    <row r="39" spans="2:14" x14ac:dyDescent="0.25">
      <c r="B39" s="21">
        <v>2</v>
      </c>
      <c r="C39" s="22">
        <v>27</v>
      </c>
      <c r="D39" s="159" t="s">
        <v>414</v>
      </c>
      <c r="E39" s="24" t="str">
        <f>IF(C39&gt;0,VLOOKUP(C39,[1]Lookup!$A$20:$B$35,2,0),"")</f>
        <v>Lasswade AC</v>
      </c>
      <c r="F39" s="155">
        <v>4.57</v>
      </c>
      <c r="G39" s="25">
        <v>14</v>
      </c>
      <c r="I39" s="21">
        <v>2</v>
      </c>
      <c r="J39" s="22">
        <v>20</v>
      </c>
      <c r="K39" s="159" t="s">
        <v>320</v>
      </c>
      <c r="L39" s="24" t="str">
        <f>IF(J39&gt;0,VLOOKUP(J39,[1]Lookup!$A$20:$B$35,2,0),"")</f>
        <v>Kilmarnock Harriers</v>
      </c>
      <c r="M39" s="155">
        <v>3.65</v>
      </c>
      <c r="N39" s="25">
        <v>10</v>
      </c>
    </row>
    <row r="40" spans="2:14" x14ac:dyDescent="0.25">
      <c r="B40" s="21">
        <v>3</v>
      </c>
      <c r="C40" s="22">
        <v>29</v>
      </c>
      <c r="D40" s="159" t="s">
        <v>329</v>
      </c>
      <c r="E40" s="24" t="str">
        <f>IF(C40&gt;0,VLOOKUP(C40,[1]Lookup!$A$20:$B$35,2,0),"")</f>
        <v>Kirkitilloch Olympians</v>
      </c>
      <c r="F40" s="155">
        <v>4.0199999999999996</v>
      </c>
      <c r="G40" s="25">
        <v>12</v>
      </c>
      <c r="I40" s="21">
        <v>3</v>
      </c>
      <c r="J40" s="22">
        <v>26</v>
      </c>
      <c r="K40" s="159" t="s">
        <v>321</v>
      </c>
      <c r="L40" s="24" t="str">
        <f>IF(J40&gt;0,VLOOKUP(J40,[1]Lookup!$A$20:$B$35,2,0),"")</f>
        <v>Corstorphine AC</v>
      </c>
      <c r="M40" s="155">
        <v>3.11</v>
      </c>
      <c r="N40" s="25">
        <v>8</v>
      </c>
    </row>
    <row r="41" spans="2:14" x14ac:dyDescent="0.25">
      <c r="B41" s="21">
        <v>4</v>
      </c>
      <c r="C41" s="22">
        <v>19</v>
      </c>
      <c r="D41" s="159" t="s">
        <v>372</v>
      </c>
      <c r="E41" s="24" t="str">
        <f>IF(C41&gt;0,VLOOKUP(C41,[1]Lookup!$A$20:$B$35,2,0),"")</f>
        <v>Kilmarnock Harriers</v>
      </c>
      <c r="F41" s="155">
        <v>3.9</v>
      </c>
      <c r="G41" s="25">
        <v>10</v>
      </c>
      <c r="I41" s="21">
        <v>4</v>
      </c>
      <c r="J41" s="22"/>
      <c r="K41" s="159"/>
      <c r="L41" s="24" t="str">
        <f>IF(J41&gt;0,VLOOKUP(J41,[1]Lookup!$A$20:$B$35,2,0),"")</f>
        <v/>
      </c>
      <c r="M41" s="155"/>
      <c r="N41" s="25">
        <v>6</v>
      </c>
    </row>
    <row r="42" spans="2:14" x14ac:dyDescent="0.25">
      <c r="B42" s="21">
        <v>5</v>
      </c>
      <c r="C42" s="22">
        <v>25</v>
      </c>
      <c r="D42" s="159" t="s">
        <v>288</v>
      </c>
      <c r="E42" s="24" t="str">
        <f>IF(C42&gt;0,VLOOKUP(C42,[1]Lookup!$A$20:$B$35,2,0),"")</f>
        <v>Corstorphine AC</v>
      </c>
      <c r="F42" s="155">
        <v>3.84</v>
      </c>
      <c r="G42" s="25">
        <v>8</v>
      </c>
      <c r="I42" s="21">
        <v>5</v>
      </c>
      <c r="J42" s="22"/>
      <c r="K42" s="159"/>
      <c r="L42" s="24" t="str">
        <f>IF(J42&gt;0,VLOOKUP(J42,[1]Lookup!$A$20:$B$35,2,0),"")</f>
        <v/>
      </c>
      <c r="M42" s="155"/>
      <c r="N42" s="25">
        <v>4</v>
      </c>
    </row>
    <row r="43" spans="2:14" x14ac:dyDescent="0.25">
      <c r="B43" s="21">
        <v>6</v>
      </c>
      <c r="C43" s="22"/>
      <c r="D43" s="159"/>
      <c r="E43" s="24" t="str">
        <f>IF(C43&gt;0,VLOOKUP(C43,[1]Lookup!$A$20:$B$35,2,0),"")</f>
        <v/>
      </c>
      <c r="F43" s="155"/>
      <c r="G43" s="25">
        <v>6</v>
      </c>
      <c r="I43" s="21">
        <v>6</v>
      </c>
      <c r="J43" s="22"/>
      <c r="K43" s="159"/>
      <c r="L43" s="24" t="str">
        <f>IF(J43&gt;0,VLOOKUP(J43,[1]Lookup!$A$20:$B$35,2,0),"")</f>
        <v/>
      </c>
      <c r="M43" s="155"/>
      <c r="N43" s="25">
        <v>3</v>
      </c>
    </row>
    <row r="44" spans="2:14" x14ac:dyDescent="0.25">
      <c r="B44" s="21">
        <v>7</v>
      </c>
      <c r="C44" s="22"/>
      <c r="D44" s="159"/>
      <c r="E44" s="24" t="str">
        <f>IF(C44&gt;0,VLOOKUP(C44,[1]Lookup!$A$20:$B$35,2,0),"")</f>
        <v/>
      </c>
      <c r="F44" s="155"/>
      <c r="G44" s="25">
        <v>4</v>
      </c>
      <c r="I44" s="21">
        <v>7</v>
      </c>
      <c r="J44" s="22"/>
      <c r="K44" s="159"/>
      <c r="L44" s="24" t="str">
        <f>IF(J44&gt;0,VLOOKUP(J44,[1]Lookup!$A$20:$B$35,2,0),"")</f>
        <v/>
      </c>
      <c r="M44" s="155"/>
      <c r="N44" s="25">
        <v>2</v>
      </c>
    </row>
    <row r="45" spans="2:14" ht="15.75" thickBot="1" x14ac:dyDescent="0.3">
      <c r="B45" s="27">
        <v>8</v>
      </c>
      <c r="C45" s="28"/>
      <c r="D45" s="29"/>
      <c r="E45" s="30" t="str">
        <f>IF(C45&gt;0,VLOOKUP(C45,[1]Lookup!$A$20:$B$35,2,0),"")</f>
        <v/>
      </c>
      <c r="F45" s="156"/>
      <c r="G45" s="31">
        <v>2</v>
      </c>
      <c r="I45" s="27">
        <v>8</v>
      </c>
      <c r="J45" s="28"/>
      <c r="K45" s="29"/>
      <c r="L45" s="30" t="str">
        <f>IF(J45&gt;0,VLOOKUP(J45,[1]Lookup!$A$20:$B$35,2,0),"")</f>
        <v/>
      </c>
      <c r="M45" s="156"/>
      <c r="N45" s="31">
        <v>1</v>
      </c>
    </row>
    <row r="47" spans="2:14" ht="15.75" thickBot="1" x14ac:dyDescent="0.3">
      <c r="B47" s="11" t="str">
        <f ca="1">INDIRECT("Lookup!E47")</f>
        <v>DISCUS Under 15 Girls A</v>
      </c>
      <c r="C47" s="12"/>
      <c r="D47" s="13"/>
      <c r="E47" s="13"/>
      <c r="F47" s="13"/>
      <c r="G47" s="15"/>
      <c r="I47" s="11" t="str">
        <f ca="1">INDIRECT("Lookup!E48")</f>
        <v>DISCUS Under 15 Girls B</v>
      </c>
      <c r="J47" s="12"/>
      <c r="K47" s="13"/>
      <c r="L47" s="13"/>
      <c r="M47" s="13"/>
      <c r="N47" s="15"/>
    </row>
    <row r="48" spans="2:14" x14ac:dyDescent="0.25">
      <c r="B48" s="16" t="s">
        <v>129</v>
      </c>
      <c r="C48" s="17" t="s">
        <v>130</v>
      </c>
      <c r="D48" s="18" t="s">
        <v>131</v>
      </c>
      <c r="E48" s="18" t="s">
        <v>132</v>
      </c>
      <c r="F48" s="17" t="s">
        <v>238</v>
      </c>
      <c r="G48" s="19" t="s">
        <v>127</v>
      </c>
      <c r="I48" s="16" t="s">
        <v>129</v>
      </c>
      <c r="J48" s="17" t="s">
        <v>130</v>
      </c>
      <c r="K48" s="18" t="s">
        <v>131</v>
      </c>
      <c r="L48" s="18" t="s">
        <v>132</v>
      </c>
      <c r="M48" s="17" t="s">
        <v>238</v>
      </c>
      <c r="N48" s="19" t="s">
        <v>127</v>
      </c>
    </row>
    <row r="49" spans="2:14" x14ac:dyDescent="0.25">
      <c r="B49" s="21">
        <v>1</v>
      </c>
      <c r="C49" s="22">
        <v>23</v>
      </c>
      <c r="D49" s="159" t="s">
        <v>373</v>
      </c>
      <c r="E49" s="24" t="str">
        <f>IF(C49&gt;0,VLOOKUP(C49,[1]Lookup!$A$20:$B$35,2,0),"")</f>
        <v>Falkirk Victoria Harriers</v>
      </c>
      <c r="F49" s="155">
        <v>21.65</v>
      </c>
      <c r="G49" s="25">
        <v>16</v>
      </c>
      <c r="I49" s="21">
        <v>1</v>
      </c>
      <c r="J49" s="22">
        <v>24</v>
      </c>
      <c r="K49" s="159" t="s">
        <v>400</v>
      </c>
      <c r="L49" s="24" t="str">
        <f>IF(J49&gt;0,VLOOKUP(J49,[1]Lookup!$A$20:$B$35,2,0),"")</f>
        <v>Falkirk Victoria Harriers</v>
      </c>
      <c r="M49" s="155">
        <v>13.53</v>
      </c>
      <c r="N49" s="25">
        <v>12</v>
      </c>
    </row>
    <row r="50" spans="2:14" x14ac:dyDescent="0.25">
      <c r="B50" s="21">
        <v>2</v>
      </c>
      <c r="C50" s="22">
        <v>27</v>
      </c>
      <c r="D50" s="159" t="s">
        <v>322</v>
      </c>
      <c r="E50" s="24" t="str">
        <f>IF(C50&gt;0,VLOOKUP(C50,[1]Lookup!$A$20:$B$35,2,0),"")</f>
        <v>Lasswade AC</v>
      </c>
      <c r="F50" s="155">
        <v>14.91</v>
      </c>
      <c r="G50" s="25">
        <v>14</v>
      </c>
      <c r="I50" s="21">
        <v>2</v>
      </c>
      <c r="J50" s="22">
        <v>18</v>
      </c>
      <c r="K50" s="159" t="s">
        <v>323</v>
      </c>
      <c r="L50" s="24" t="str">
        <f>IF(J50&gt;0,VLOOKUP(J50,[1]Lookup!$A$20:$B$35,2,0),"")</f>
        <v>Whitemoss AC</v>
      </c>
      <c r="M50" s="155">
        <v>11.43</v>
      </c>
      <c r="N50" s="25">
        <v>10</v>
      </c>
    </row>
    <row r="51" spans="2:14" x14ac:dyDescent="0.25">
      <c r="B51" s="21">
        <v>3</v>
      </c>
      <c r="C51" s="22">
        <v>22</v>
      </c>
      <c r="D51" s="159" t="s">
        <v>324</v>
      </c>
      <c r="E51" s="24" t="str">
        <f>IF(C51&gt;0,VLOOKUP(C51,[1]Lookup!$A$20:$B$35,2,0),"")</f>
        <v>Dunfermline T&amp;FC</v>
      </c>
      <c r="F51" s="155">
        <v>13</v>
      </c>
      <c r="G51" s="25">
        <v>12</v>
      </c>
      <c r="I51" s="21">
        <v>3</v>
      </c>
      <c r="J51" s="22">
        <v>21</v>
      </c>
      <c r="K51" s="159" t="s">
        <v>325</v>
      </c>
      <c r="L51" s="24" t="str">
        <f>IF(J51&gt;0,VLOOKUP(J51,[1]Lookup!$A$20:$B$35,2,0),"")</f>
        <v>Dunfermline T&amp;FC</v>
      </c>
      <c r="M51" s="155">
        <v>11.11</v>
      </c>
      <c r="N51" s="25">
        <v>8</v>
      </c>
    </row>
    <row r="52" spans="2:14" x14ac:dyDescent="0.25">
      <c r="B52" s="21">
        <v>4</v>
      </c>
      <c r="C52" s="22">
        <v>17</v>
      </c>
      <c r="D52" s="159" t="s">
        <v>326</v>
      </c>
      <c r="E52" s="24" t="str">
        <f>IF(C52&gt;0,VLOOKUP(C52,[1]Lookup!$A$20:$B$35,2,0),"")</f>
        <v>Whitemoss AC</v>
      </c>
      <c r="F52" s="155">
        <v>12.25</v>
      </c>
      <c r="G52" s="25">
        <v>10</v>
      </c>
      <c r="I52" s="21">
        <v>4</v>
      </c>
      <c r="J52" s="22">
        <v>26</v>
      </c>
      <c r="K52" s="159" t="s">
        <v>409</v>
      </c>
      <c r="L52" s="24" t="str">
        <f>IF(J52&gt;0,VLOOKUP(J52,[1]Lookup!$A$20:$B$35,2,0),"")</f>
        <v>Corstorphine AC</v>
      </c>
      <c r="M52" s="155">
        <v>10.73</v>
      </c>
      <c r="N52" s="25">
        <v>6</v>
      </c>
    </row>
    <row r="53" spans="2:14" x14ac:dyDescent="0.25">
      <c r="B53" s="21">
        <v>5</v>
      </c>
      <c r="C53" s="22">
        <v>25</v>
      </c>
      <c r="D53" s="159" t="s">
        <v>374</v>
      </c>
      <c r="E53" s="24" t="str">
        <f>IF(C53&gt;0,VLOOKUP(C53,[1]Lookup!$A$20:$B$35,2,0),"")</f>
        <v>Corstorphine AC</v>
      </c>
      <c r="F53" s="155">
        <v>11.17</v>
      </c>
      <c r="G53" s="25">
        <v>8</v>
      </c>
      <c r="I53" s="21">
        <v>5</v>
      </c>
      <c r="J53" s="22"/>
      <c r="K53" s="159"/>
      <c r="L53" s="24" t="str">
        <f>IF(J53&gt;0,VLOOKUP(J53,[1]Lookup!$A$20:$B$35,2,0),"")</f>
        <v/>
      </c>
      <c r="M53" s="155"/>
      <c r="N53" s="25">
        <v>4</v>
      </c>
    </row>
    <row r="54" spans="2:14" x14ac:dyDescent="0.25">
      <c r="B54" s="21">
        <v>6</v>
      </c>
      <c r="C54" s="22"/>
      <c r="D54" s="159"/>
      <c r="E54" s="24" t="str">
        <f>IF(C54&gt;0,VLOOKUP(C54,[1]Lookup!$A$20:$B$35,2,0),"")</f>
        <v/>
      </c>
      <c r="F54" s="155"/>
      <c r="G54" s="25">
        <v>6</v>
      </c>
      <c r="I54" s="21">
        <v>6</v>
      </c>
      <c r="J54" s="22"/>
      <c r="K54" s="159"/>
      <c r="L54" s="24" t="str">
        <f>IF(J54&gt;0,VLOOKUP(J54,[1]Lookup!$A$20:$B$35,2,0),"")</f>
        <v/>
      </c>
      <c r="M54" s="155"/>
      <c r="N54" s="25">
        <v>3</v>
      </c>
    </row>
    <row r="55" spans="2:14" x14ac:dyDescent="0.25">
      <c r="B55" s="21">
        <v>7</v>
      </c>
      <c r="C55" s="22"/>
      <c r="D55" s="159"/>
      <c r="E55" s="24" t="str">
        <f>IF(C55&gt;0,VLOOKUP(C55,[1]Lookup!$A$20:$B$35,2,0),"")</f>
        <v/>
      </c>
      <c r="F55" s="155"/>
      <c r="G55" s="25">
        <v>4</v>
      </c>
      <c r="I55" s="21">
        <v>7</v>
      </c>
      <c r="J55" s="22"/>
      <c r="K55" s="159"/>
      <c r="L55" s="24" t="str">
        <f>IF(J55&gt;0,VLOOKUP(J55,[1]Lookup!$A$20:$B$35,2,0),"")</f>
        <v/>
      </c>
      <c r="M55" s="155"/>
      <c r="N55" s="25">
        <v>2</v>
      </c>
    </row>
    <row r="56" spans="2:14" ht="15.75" thickBot="1" x14ac:dyDescent="0.3">
      <c r="B56" s="27">
        <v>8</v>
      </c>
      <c r="C56" s="28"/>
      <c r="D56" s="29"/>
      <c r="E56" s="30" t="str">
        <f>IF(C56&gt;0,VLOOKUP(C56,[1]Lookup!$A$20:$B$35,2,0),"")</f>
        <v/>
      </c>
      <c r="F56" s="156"/>
      <c r="G56" s="31">
        <v>2</v>
      </c>
      <c r="I56" s="27">
        <v>8</v>
      </c>
      <c r="J56" s="28"/>
      <c r="K56" s="29"/>
      <c r="L56" s="30" t="str">
        <f>IF(J56&gt;0,VLOOKUP(J56,[1]Lookup!$A$20:$B$35,2,0),"")</f>
        <v/>
      </c>
      <c r="M56" s="156"/>
      <c r="N56" s="31">
        <v>1</v>
      </c>
    </row>
    <row r="58" spans="2:14" ht="15.75" thickBot="1" x14ac:dyDescent="0.3">
      <c r="B58" s="11" t="str">
        <f ca="1">INDIRECT("Lookup!E49")</f>
        <v>LONG JUMP Under 15 Girls A</v>
      </c>
      <c r="C58" s="12"/>
      <c r="D58" s="13"/>
      <c r="E58" s="13"/>
      <c r="F58" s="13"/>
      <c r="G58" s="15"/>
      <c r="I58" s="11" t="str">
        <f ca="1">INDIRECT("Lookup!E50")</f>
        <v>LONG JUMP Under 15 Girls B</v>
      </c>
      <c r="J58" s="12"/>
      <c r="K58" s="13"/>
      <c r="L58" s="13"/>
      <c r="M58" s="13"/>
      <c r="N58" s="15"/>
    </row>
    <row r="59" spans="2:14" x14ac:dyDescent="0.25">
      <c r="B59" s="16" t="s">
        <v>129</v>
      </c>
      <c r="C59" s="17" t="s">
        <v>130</v>
      </c>
      <c r="D59" s="18" t="s">
        <v>131</v>
      </c>
      <c r="E59" s="18" t="s">
        <v>132</v>
      </c>
      <c r="F59" s="17" t="s">
        <v>238</v>
      </c>
      <c r="G59" s="19" t="s">
        <v>127</v>
      </c>
      <c r="I59" s="16" t="s">
        <v>129</v>
      </c>
      <c r="J59" s="17" t="s">
        <v>130</v>
      </c>
      <c r="K59" s="18" t="s">
        <v>131</v>
      </c>
      <c r="L59" s="18" t="s">
        <v>132</v>
      </c>
      <c r="M59" s="17" t="s">
        <v>238</v>
      </c>
      <c r="N59" s="19" t="s">
        <v>127</v>
      </c>
    </row>
    <row r="60" spans="2:14" x14ac:dyDescent="0.25">
      <c r="B60" s="21">
        <v>1</v>
      </c>
      <c r="C60" s="22">
        <v>27</v>
      </c>
      <c r="D60" s="159" t="s">
        <v>413</v>
      </c>
      <c r="E60" s="24" t="str">
        <f>IF(C60&gt;0,VLOOKUP(C60,[1]Lookup!$A$20:$B$35,2,0),"")</f>
        <v>Lasswade AC</v>
      </c>
      <c r="F60" s="149">
        <v>4.58</v>
      </c>
      <c r="G60" s="25">
        <v>16</v>
      </c>
      <c r="I60" s="21">
        <v>1</v>
      </c>
      <c r="J60" s="22">
        <v>17</v>
      </c>
      <c r="K60" s="159" t="s">
        <v>327</v>
      </c>
      <c r="L60" s="24" t="str">
        <f>IF(J60&gt;0,VLOOKUP(J60,[1]Lookup!$A$20:$B$35,2,0),"")</f>
        <v>Whitemoss AC</v>
      </c>
      <c r="M60" s="149">
        <v>3.76</v>
      </c>
      <c r="N60" s="25">
        <v>12</v>
      </c>
    </row>
    <row r="61" spans="2:14" x14ac:dyDescent="0.25">
      <c r="B61" s="21">
        <v>2</v>
      </c>
      <c r="C61" s="22">
        <v>18</v>
      </c>
      <c r="D61" s="159" t="s">
        <v>326</v>
      </c>
      <c r="E61" s="24" t="str">
        <f>IF(C61&gt;0,VLOOKUP(C61,[1]Lookup!$A$20:$B$35,2,0),"")</f>
        <v>Whitemoss AC</v>
      </c>
      <c r="F61" s="149">
        <v>4.12</v>
      </c>
      <c r="G61" s="25">
        <v>14</v>
      </c>
      <c r="I61" s="21">
        <v>2</v>
      </c>
      <c r="J61" s="22">
        <v>22</v>
      </c>
      <c r="K61" s="159" t="s">
        <v>305</v>
      </c>
      <c r="L61" s="24" t="str">
        <f>IF(J61&gt;0,VLOOKUP(J61,[1]Lookup!$A$20:$B$35,2,0),"")</f>
        <v>Dunfermline T&amp;FC</v>
      </c>
      <c r="M61" s="149">
        <v>3.04</v>
      </c>
      <c r="N61" s="25">
        <v>10</v>
      </c>
    </row>
    <row r="62" spans="2:14" x14ac:dyDescent="0.25">
      <c r="B62" s="21">
        <v>3</v>
      </c>
      <c r="C62" s="22">
        <v>21</v>
      </c>
      <c r="D62" s="159" t="s">
        <v>306</v>
      </c>
      <c r="E62" s="24" t="str">
        <f>IF(C62&gt;0,VLOOKUP(C62,[1]Lookup!$A$20:$B$35,2,0),"")</f>
        <v>Dunfermline T&amp;FC</v>
      </c>
      <c r="F62" s="149">
        <v>3.49</v>
      </c>
      <c r="G62" s="25">
        <v>12</v>
      </c>
      <c r="I62" s="21">
        <v>3</v>
      </c>
      <c r="J62" s="22"/>
      <c r="K62" s="159"/>
      <c r="L62" s="24" t="str">
        <f>IF(J62&gt;0,VLOOKUP(J62,[1]Lookup!$A$20:$B$35,2,0),"")</f>
        <v/>
      </c>
      <c r="M62" s="149"/>
      <c r="N62" s="25">
        <v>8</v>
      </c>
    </row>
    <row r="63" spans="2:14" x14ac:dyDescent="0.25">
      <c r="B63" s="21">
        <v>4</v>
      </c>
      <c r="C63" s="22">
        <v>25</v>
      </c>
      <c r="D63" s="159" t="s">
        <v>375</v>
      </c>
      <c r="E63" s="24" t="str">
        <f>IF(C63&gt;0,VLOOKUP(C63,[1]Lookup!$A$20:$B$35,2,0),"")</f>
        <v>Corstorphine AC</v>
      </c>
      <c r="F63" s="149">
        <v>3.44</v>
      </c>
      <c r="G63" s="25">
        <v>10</v>
      </c>
      <c r="I63" s="21">
        <v>4</v>
      </c>
      <c r="J63" s="22"/>
      <c r="K63" s="159"/>
      <c r="L63" s="24" t="str">
        <f>IF(J63&gt;0,VLOOKUP(J63,[1]Lookup!$A$20:$B$35,2,0),"")</f>
        <v/>
      </c>
      <c r="M63" s="149"/>
      <c r="N63" s="25">
        <v>6</v>
      </c>
    </row>
    <row r="64" spans="2:14" x14ac:dyDescent="0.25">
      <c r="B64" s="21">
        <v>5</v>
      </c>
      <c r="C64" s="22">
        <v>19</v>
      </c>
      <c r="D64" s="159" t="s">
        <v>341</v>
      </c>
      <c r="E64" s="24" t="str">
        <f>IF(C64&gt;0,VLOOKUP(C64,[1]Lookup!$A$20:$B$35,2,0),"")</f>
        <v>Kilmarnock Harriers</v>
      </c>
      <c r="F64" s="149">
        <v>3.43</v>
      </c>
      <c r="G64" s="25">
        <v>8</v>
      </c>
      <c r="I64" s="21">
        <v>5</v>
      </c>
      <c r="J64" s="22"/>
      <c r="K64" s="159"/>
      <c r="L64" s="24" t="str">
        <f>IF(J64&gt;0,VLOOKUP(J64,[1]Lookup!$A$20:$B$35,2,0),"")</f>
        <v/>
      </c>
      <c r="M64" s="149"/>
      <c r="N64" s="25">
        <v>4</v>
      </c>
    </row>
    <row r="65" spans="2:14" x14ac:dyDescent="0.25">
      <c r="B65" s="21">
        <v>6</v>
      </c>
      <c r="C65" s="22">
        <v>29</v>
      </c>
      <c r="D65" s="159" t="s">
        <v>416</v>
      </c>
      <c r="E65" s="24" t="str">
        <f>IF(C65&gt;0,VLOOKUP(C65,[1]Lookup!$A$20:$B$35,2,0),"")</f>
        <v>Kirkitilloch Olympians</v>
      </c>
      <c r="F65" s="149">
        <v>3.08</v>
      </c>
      <c r="G65" s="25">
        <v>6</v>
      </c>
      <c r="I65" s="21">
        <v>6</v>
      </c>
      <c r="J65" s="22"/>
      <c r="K65" s="159"/>
      <c r="L65" s="24" t="str">
        <f>IF(J65&gt;0,VLOOKUP(J65,[1]Lookup!$A$20:$B$35,2,0),"")</f>
        <v/>
      </c>
      <c r="M65" s="149"/>
      <c r="N65" s="25">
        <v>3</v>
      </c>
    </row>
    <row r="66" spans="2:14" x14ac:dyDescent="0.25">
      <c r="B66" s="21">
        <v>7</v>
      </c>
      <c r="C66" s="22"/>
      <c r="D66" s="159"/>
      <c r="E66" s="24" t="str">
        <f>IF(C66&gt;0,VLOOKUP(C66,[1]Lookup!$A$20:$B$35,2,0),"")</f>
        <v/>
      </c>
      <c r="F66" s="149"/>
      <c r="G66" s="25">
        <v>4</v>
      </c>
      <c r="I66" s="21">
        <v>7</v>
      </c>
      <c r="J66" s="22"/>
      <c r="K66" s="159"/>
      <c r="L66" s="24" t="str">
        <f>IF(J66&gt;0,VLOOKUP(J66,[1]Lookup!$A$20:$B$35,2,0),"")</f>
        <v/>
      </c>
      <c r="M66" s="149"/>
      <c r="N66" s="25">
        <v>2</v>
      </c>
    </row>
    <row r="67" spans="2:14" ht="15.75" thickBot="1" x14ac:dyDescent="0.3">
      <c r="B67" s="27">
        <v>8</v>
      </c>
      <c r="C67" s="28"/>
      <c r="D67" s="29"/>
      <c r="E67" s="30" t="str">
        <f>IF(C67&gt;0,VLOOKUP(C67,[1]Lookup!$A$20:$B$35,2,0),"")</f>
        <v/>
      </c>
      <c r="F67" s="150"/>
      <c r="G67" s="31">
        <v>2</v>
      </c>
      <c r="I67" s="27">
        <v>8</v>
      </c>
      <c r="J67" s="28"/>
      <c r="K67" s="29"/>
      <c r="L67" s="30" t="str">
        <f>IF(J67&gt;0,VLOOKUP(J67,[1]Lookup!$A$20:$B$35,2,0),"")</f>
        <v/>
      </c>
      <c r="M67" s="150"/>
      <c r="N67" s="31">
        <v>1</v>
      </c>
    </row>
    <row r="69" spans="2:14" ht="15.75" thickBot="1" x14ac:dyDescent="0.3">
      <c r="B69" s="11" t="str">
        <f ca="1">INDIRECT("Lookup!E51")</f>
        <v>SHOT PUTT Under 17 Women A</v>
      </c>
      <c r="C69" s="12"/>
      <c r="D69" s="13"/>
      <c r="E69" s="13"/>
      <c r="F69" s="13"/>
      <c r="G69" s="15"/>
      <c r="I69" s="11" t="str">
        <f ca="1">INDIRECT("Lookup!E52")</f>
        <v>SHOT PUTT Under 17 Women B</v>
      </c>
      <c r="J69" s="12"/>
      <c r="K69" s="13"/>
      <c r="L69" s="13"/>
      <c r="M69" s="13"/>
      <c r="N69" s="15"/>
    </row>
    <row r="70" spans="2:14" x14ac:dyDescent="0.25">
      <c r="B70" s="16" t="s">
        <v>129</v>
      </c>
      <c r="C70" s="17" t="s">
        <v>130</v>
      </c>
      <c r="D70" s="18" t="s">
        <v>131</v>
      </c>
      <c r="E70" s="18" t="s">
        <v>132</v>
      </c>
      <c r="F70" s="17" t="s">
        <v>238</v>
      </c>
      <c r="G70" s="19" t="s">
        <v>127</v>
      </c>
      <c r="I70" s="16" t="s">
        <v>129</v>
      </c>
      <c r="J70" s="17" t="s">
        <v>130</v>
      </c>
      <c r="K70" s="18" t="s">
        <v>131</v>
      </c>
      <c r="L70" s="18" t="s">
        <v>132</v>
      </c>
      <c r="M70" s="17" t="s">
        <v>238</v>
      </c>
      <c r="N70" s="19" t="s">
        <v>127</v>
      </c>
    </row>
    <row r="71" spans="2:14" x14ac:dyDescent="0.25">
      <c r="B71" s="21">
        <v>1</v>
      </c>
      <c r="C71" s="22">
        <v>17</v>
      </c>
      <c r="D71" s="159" t="s">
        <v>286</v>
      </c>
      <c r="E71" s="24" t="str">
        <f>IF(C71&gt;0,VLOOKUP(C71,[1]Lookup!$A$20:$B$35,2,0),"")</f>
        <v>Whitemoss AC</v>
      </c>
      <c r="F71" s="155">
        <v>8.9</v>
      </c>
      <c r="G71" s="25">
        <v>16</v>
      </c>
      <c r="I71" s="21">
        <v>1</v>
      </c>
      <c r="J71" s="22">
        <v>18</v>
      </c>
      <c r="K71" s="159" t="s">
        <v>342</v>
      </c>
      <c r="L71" s="24" t="str">
        <f>IF(J71&gt;0,VLOOKUP(J71,[1]Lookup!$A$20:$B$35,2,0),"")</f>
        <v>Whitemoss AC</v>
      </c>
      <c r="M71" s="155">
        <v>7.79</v>
      </c>
      <c r="N71" s="25">
        <v>12</v>
      </c>
    </row>
    <row r="72" spans="2:14" x14ac:dyDescent="0.25">
      <c r="B72" s="21">
        <v>2</v>
      </c>
      <c r="C72" s="22">
        <v>19</v>
      </c>
      <c r="D72" s="159" t="s">
        <v>383</v>
      </c>
      <c r="E72" s="24" t="str">
        <f>IF(C72&gt;0,VLOOKUP(C72,[1]Lookup!$A$20:$B$35,2,0),"")</f>
        <v>Kilmarnock Harriers</v>
      </c>
      <c r="F72" s="155">
        <v>8.01</v>
      </c>
      <c r="G72" s="25">
        <v>14</v>
      </c>
      <c r="I72" s="21">
        <v>2</v>
      </c>
      <c r="J72" s="22">
        <v>20</v>
      </c>
      <c r="K72" s="159" t="s">
        <v>384</v>
      </c>
      <c r="L72" s="24" t="str">
        <f>IF(J72&gt;0,VLOOKUP(J72,[1]Lookup!$A$20:$B$35,2,0),"")</f>
        <v>Kilmarnock Harriers</v>
      </c>
      <c r="M72" s="155">
        <v>6.43</v>
      </c>
      <c r="N72" s="25">
        <v>10</v>
      </c>
    </row>
    <row r="73" spans="2:14" x14ac:dyDescent="0.25">
      <c r="B73" s="21">
        <v>3</v>
      </c>
      <c r="C73" s="22">
        <v>23</v>
      </c>
      <c r="D73" s="159" t="s">
        <v>401</v>
      </c>
      <c r="E73" s="24" t="str">
        <f>IF(C73&gt;0,VLOOKUP(C73,[1]Lookup!$A$20:$B$35,2,0),"")</f>
        <v>Falkirk Victoria Harriers</v>
      </c>
      <c r="F73" s="155">
        <v>6.74</v>
      </c>
      <c r="G73" s="25">
        <v>12</v>
      </c>
      <c r="I73" s="21">
        <v>3</v>
      </c>
      <c r="J73" s="22">
        <v>29</v>
      </c>
      <c r="K73" s="159" t="s">
        <v>385</v>
      </c>
      <c r="L73" s="24" t="str">
        <f>IF(J73&gt;0,VLOOKUP(J73,[1]Lookup!$A$20:$B$35,2,0),"")</f>
        <v>Kirkitilloch Olympians</v>
      </c>
      <c r="M73" s="155">
        <v>5.33</v>
      </c>
      <c r="N73" s="25">
        <v>8</v>
      </c>
    </row>
    <row r="74" spans="2:14" x14ac:dyDescent="0.25">
      <c r="B74" s="21">
        <v>4</v>
      </c>
      <c r="C74" s="22">
        <v>30</v>
      </c>
      <c r="D74" s="159" t="s">
        <v>331</v>
      </c>
      <c r="E74" s="24" t="str">
        <f>IF(C74&gt;0,VLOOKUP(C74,[1]Lookup!$A$20:$B$35,2,0),"")</f>
        <v>Kirkitilloch Olympians</v>
      </c>
      <c r="F74" s="155">
        <v>5.39</v>
      </c>
      <c r="G74" s="25">
        <v>10</v>
      </c>
      <c r="I74" s="21">
        <v>4</v>
      </c>
      <c r="J74" s="22"/>
      <c r="K74" s="159"/>
      <c r="L74" s="24" t="str">
        <f>IF(J74&gt;0,VLOOKUP(J74,[1]Lookup!$A$20:$B$35,2,0),"")</f>
        <v/>
      </c>
      <c r="M74" s="155"/>
      <c r="N74" s="25">
        <v>6</v>
      </c>
    </row>
    <row r="75" spans="2:14" x14ac:dyDescent="0.25">
      <c r="B75" s="21">
        <v>5</v>
      </c>
      <c r="C75" s="22">
        <v>25</v>
      </c>
      <c r="D75" s="159" t="s">
        <v>321</v>
      </c>
      <c r="E75" s="24" t="str">
        <f>IF(C75&gt;0,VLOOKUP(C75,[1]Lookup!$A$20:$B$35,2,0),"")</f>
        <v>Corstorphine AC</v>
      </c>
      <c r="F75" s="155">
        <v>5.21</v>
      </c>
      <c r="G75" s="25">
        <v>8</v>
      </c>
      <c r="I75" s="21">
        <v>5</v>
      </c>
      <c r="J75" s="22"/>
      <c r="K75" s="159"/>
      <c r="L75" s="24" t="str">
        <f>IF(J75&gt;0,VLOOKUP(J75,[1]Lookup!$A$20:$B$35,2,0),"")</f>
        <v/>
      </c>
      <c r="M75" s="155"/>
      <c r="N75" s="25">
        <v>4</v>
      </c>
    </row>
    <row r="76" spans="2:14" x14ac:dyDescent="0.25">
      <c r="B76" s="21">
        <v>6</v>
      </c>
      <c r="C76" s="22"/>
      <c r="D76" s="159"/>
      <c r="E76" s="24" t="str">
        <f>IF(C76&gt;0,VLOOKUP(C76,[1]Lookup!$A$20:$B$35,2,0),"")</f>
        <v/>
      </c>
      <c r="F76" s="155"/>
      <c r="G76" s="25">
        <v>6</v>
      </c>
      <c r="I76" s="21">
        <v>6</v>
      </c>
      <c r="J76" s="22"/>
      <c r="K76" s="159"/>
      <c r="L76" s="24" t="str">
        <f>IF(J76&gt;0,VLOOKUP(J76,[1]Lookup!$A$20:$B$35,2,0),"")</f>
        <v/>
      </c>
      <c r="M76" s="155"/>
      <c r="N76" s="25">
        <v>3</v>
      </c>
    </row>
    <row r="77" spans="2:14" x14ac:dyDescent="0.25">
      <c r="B77" s="21">
        <v>7</v>
      </c>
      <c r="C77" s="22"/>
      <c r="D77" s="159"/>
      <c r="E77" s="24" t="str">
        <f>IF(C77&gt;0,VLOOKUP(C77,[1]Lookup!$A$20:$B$35,2,0),"")</f>
        <v/>
      </c>
      <c r="F77" s="155"/>
      <c r="G77" s="25">
        <v>4</v>
      </c>
      <c r="I77" s="21">
        <v>7</v>
      </c>
      <c r="J77" s="22"/>
      <c r="K77" s="159"/>
      <c r="L77" s="24" t="str">
        <f>IF(J77&gt;0,VLOOKUP(J77,[1]Lookup!$A$20:$B$35,2,0),"")</f>
        <v/>
      </c>
      <c r="M77" s="155"/>
      <c r="N77" s="25">
        <v>2</v>
      </c>
    </row>
    <row r="78" spans="2:14" ht="15.75" thickBot="1" x14ac:dyDescent="0.3">
      <c r="B78" s="27">
        <v>8</v>
      </c>
      <c r="C78" s="28"/>
      <c r="D78" s="29"/>
      <c r="E78" s="30" t="str">
        <f>IF(C78&gt;0,VLOOKUP(C78,[1]Lookup!$A$20:$B$35,2,0),"")</f>
        <v/>
      </c>
      <c r="F78" s="156"/>
      <c r="G78" s="31">
        <v>2</v>
      </c>
      <c r="I78" s="27">
        <v>8</v>
      </c>
      <c r="J78" s="28"/>
      <c r="K78" s="29"/>
      <c r="L78" s="30" t="str">
        <f>IF(J78&gt;0,VLOOKUP(J78,[1]Lookup!$A$20:$B$35,2,0),"")</f>
        <v/>
      </c>
      <c r="M78" s="156"/>
      <c r="N78" s="31">
        <v>1</v>
      </c>
    </row>
    <row r="80" spans="2:14" ht="15.75" thickBot="1" x14ac:dyDescent="0.3">
      <c r="B80" s="11" t="str">
        <f ca="1">INDIRECT("Lookup!E53")</f>
        <v>HIGH JUMP Under 13 Girls A</v>
      </c>
      <c r="C80" s="12"/>
      <c r="D80" s="13"/>
      <c r="E80" s="13"/>
      <c r="F80" s="13"/>
      <c r="G80" s="15"/>
      <c r="I80" s="11" t="str">
        <f ca="1">INDIRECT("Lookup!E54")</f>
        <v>HIGH JUMP Under 13 Girls B</v>
      </c>
      <c r="J80" s="12"/>
      <c r="K80" s="13"/>
      <c r="L80" s="13"/>
      <c r="M80" s="13"/>
      <c r="N80" s="15"/>
    </row>
    <row r="81" spans="2:14" x14ac:dyDescent="0.25">
      <c r="B81" s="16" t="s">
        <v>129</v>
      </c>
      <c r="C81" s="17" t="s">
        <v>130</v>
      </c>
      <c r="D81" s="18" t="s">
        <v>131</v>
      </c>
      <c r="E81" s="18" t="s">
        <v>132</v>
      </c>
      <c r="F81" s="17" t="s">
        <v>238</v>
      </c>
      <c r="G81" s="19" t="s">
        <v>127</v>
      </c>
      <c r="I81" s="16" t="s">
        <v>129</v>
      </c>
      <c r="J81" s="17" t="s">
        <v>130</v>
      </c>
      <c r="K81" s="18" t="s">
        <v>131</v>
      </c>
      <c r="L81" s="18" t="s">
        <v>132</v>
      </c>
      <c r="M81" s="17" t="s">
        <v>238</v>
      </c>
      <c r="N81" s="19" t="s">
        <v>127</v>
      </c>
    </row>
    <row r="82" spans="2:14" x14ac:dyDescent="0.25">
      <c r="B82" s="21">
        <v>1</v>
      </c>
      <c r="C82" s="22">
        <v>22</v>
      </c>
      <c r="D82" s="159" t="s">
        <v>376</v>
      </c>
      <c r="E82" s="24" t="str">
        <f>IF(C82&gt;0,VLOOKUP(C82,[1]Lookup!$A$20:$B$35,2,0),"")</f>
        <v>Dunfermline T&amp;FC</v>
      </c>
      <c r="F82" s="155">
        <v>1.3</v>
      </c>
      <c r="G82" s="25">
        <v>16</v>
      </c>
      <c r="I82" s="21">
        <v>1</v>
      </c>
      <c r="J82" s="22">
        <v>21</v>
      </c>
      <c r="K82" s="159" t="s">
        <v>378</v>
      </c>
      <c r="L82" s="24" t="str">
        <f>IF(J82&gt;0,VLOOKUP(J82,[1]Lookup!$A$20:$B$35,2,0),"")</f>
        <v>Dunfermline T&amp;FC</v>
      </c>
      <c r="M82" s="155">
        <v>1.28</v>
      </c>
      <c r="N82" s="25">
        <v>12</v>
      </c>
    </row>
    <row r="83" spans="2:14" x14ac:dyDescent="0.25">
      <c r="B83" s="21">
        <v>2</v>
      </c>
      <c r="C83" s="22">
        <v>27</v>
      </c>
      <c r="D83" s="159" t="s">
        <v>340</v>
      </c>
      <c r="E83" s="24" t="str">
        <f>IF(C83&gt;0,VLOOKUP(C83,[1]Lookup!$A$20:$B$35,2,0),"")</f>
        <v>Lasswade AC</v>
      </c>
      <c r="F83" s="155">
        <v>1.28</v>
      </c>
      <c r="G83" s="25">
        <v>14</v>
      </c>
      <c r="I83" s="21">
        <v>2</v>
      </c>
      <c r="J83" s="22">
        <v>18</v>
      </c>
      <c r="K83" s="159" t="s">
        <v>379</v>
      </c>
      <c r="L83" s="24" t="str">
        <f>IF(J83&gt;0,VLOOKUP(J83,[1]Lookup!$A$20:$B$35,2,0),"")</f>
        <v>Whitemoss AC</v>
      </c>
      <c r="M83" s="155">
        <v>1.2</v>
      </c>
      <c r="N83" s="25">
        <v>10</v>
      </c>
    </row>
    <row r="84" spans="2:14" x14ac:dyDescent="0.25">
      <c r="B84" s="21">
        <v>3</v>
      </c>
      <c r="C84" s="22">
        <v>25</v>
      </c>
      <c r="D84" s="159" t="s">
        <v>337</v>
      </c>
      <c r="E84" s="24" t="str">
        <f>IF(C84&gt;0,VLOOKUP(C84,[1]Lookup!$A$20:$B$35,2,0),"")</f>
        <v>Corstorphine AC</v>
      </c>
      <c r="F84" s="155">
        <v>1.2</v>
      </c>
      <c r="G84" s="25">
        <v>12</v>
      </c>
      <c r="I84" s="21">
        <v>3</v>
      </c>
      <c r="J84" s="22">
        <v>26</v>
      </c>
      <c r="K84" s="159" t="s">
        <v>410</v>
      </c>
      <c r="L84" s="24" t="str">
        <f>IF(J84&gt;0,VLOOKUP(J84,[1]Lookup!$A$20:$B$35,2,0),"")</f>
        <v>Corstorphine AC</v>
      </c>
      <c r="M84" s="155">
        <v>1.05</v>
      </c>
      <c r="N84" s="25">
        <v>8</v>
      </c>
    </row>
    <row r="85" spans="2:14" x14ac:dyDescent="0.25">
      <c r="B85" s="21">
        <v>4</v>
      </c>
      <c r="C85" s="22">
        <v>17</v>
      </c>
      <c r="D85" s="159" t="s">
        <v>377</v>
      </c>
      <c r="E85" s="24" t="str">
        <f>IF(C85&gt;0,VLOOKUP(C85,[1]Lookup!$A$20:$B$35,2,0),"")</f>
        <v>Whitemoss AC</v>
      </c>
      <c r="F85" s="155">
        <v>1.2</v>
      </c>
      <c r="G85" s="25">
        <v>10</v>
      </c>
      <c r="I85" s="21">
        <v>4</v>
      </c>
      <c r="J85" s="22">
        <v>19</v>
      </c>
      <c r="K85" s="159" t="s">
        <v>380</v>
      </c>
      <c r="L85" s="24" t="str">
        <f>IF(J85&gt;0,VLOOKUP(J85,[1]Lookup!$A$20:$B$35,2,0),"")</f>
        <v>Kilmarnock Harriers</v>
      </c>
      <c r="M85" s="155">
        <v>1.05</v>
      </c>
      <c r="N85" s="25">
        <v>6</v>
      </c>
    </row>
    <row r="86" spans="2:14" x14ac:dyDescent="0.25">
      <c r="B86" s="21">
        <v>5</v>
      </c>
      <c r="C86" s="22">
        <v>20</v>
      </c>
      <c r="D86" s="159" t="s">
        <v>309</v>
      </c>
      <c r="E86" s="24" t="str">
        <f>IF(C86&gt;0,VLOOKUP(C86,[1]Lookup!$A$20:$B$35,2,0),"")</f>
        <v>Kilmarnock Harriers</v>
      </c>
      <c r="F86" s="155">
        <v>1.05</v>
      </c>
      <c r="G86" s="25">
        <v>8</v>
      </c>
      <c r="I86" s="21">
        <v>5</v>
      </c>
      <c r="J86" s="22"/>
      <c r="K86" s="159"/>
      <c r="L86" s="24" t="str">
        <f>IF(J86&gt;0,VLOOKUP(J86,[1]Lookup!$A$20:$B$35,2,0),"")</f>
        <v/>
      </c>
      <c r="M86" s="155"/>
      <c r="N86" s="25">
        <v>4</v>
      </c>
    </row>
    <row r="87" spans="2:14" x14ac:dyDescent="0.25">
      <c r="B87" s="21">
        <v>6</v>
      </c>
      <c r="C87" s="22"/>
      <c r="D87" s="159"/>
      <c r="E87" s="24" t="str">
        <f>IF(C87&gt;0,VLOOKUP(C87,[1]Lookup!$A$20:$B$35,2,0),"")</f>
        <v/>
      </c>
      <c r="F87" s="155"/>
      <c r="G87" s="25">
        <v>6</v>
      </c>
      <c r="I87" s="21">
        <v>6</v>
      </c>
      <c r="J87" s="22"/>
      <c r="K87" s="159"/>
      <c r="L87" s="24" t="str">
        <f>IF(J87&gt;0,VLOOKUP(J87,[1]Lookup!$A$20:$B$35,2,0),"")</f>
        <v/>
      </c>
      <c r="M87" s="155"/>
      <c r="N87" s="25">
        <v>3</v>
      </c>
    </row>
    <row r="88" spans="2:14" x14ac:dyDescent="0.25">
      <c r="B88" s="21">
        <v>7</v>
      </c>
      <c r="C88" s="22"/>
      <c r="D88" s="159"/>
      <c r="E88" s="24" t="str">
        <f>IF(C88&gt;0,VLOOKUP(C88,[1]Lookup!$A$20:$B$35,2,0),"")</f>
        <v/>
      </c>
      <c r="F88" s="155"/>
      <c r="G88" s="25">
        <v>4</v>
      </c>
      <c r="I88" s="21">
        <v>7</v>
      </c>
      <c r="J88" s="22"/>
      <c r="K88" s="159"/>
      <c r="L88" s="24" t="str">
        <f>IF(J88&gt;0,VLOOKUP(J88,[1]Lookup!$A$20:$B$35,2,0),"")</f>
        <v/>
      </c>
      <c r="M88" s="155"/>
      <c r="N88" s="25">
        <v>2</v>
      </c>
    </row>
    <row r="89" spans="2:14" ht="15.75" thickBot="1" x14ac:dyDescent="0.3">
      <c r="B89" s="27">
        <v>8</v>
      </c>
      <c r="C89" s="28"/>
      <c r="D89" s="29"/>
      <c r="E89" s="30" t="str">
        <f>IF(C89&gt;0,VLOOKUP(C89,[1]Lookup!$A$20:$B$35,2,0),"")</f>
        <v/>
      </c>
      <c r="F89" s="156"/>
      <c r="G89" s="31">
        <v>2</v>
      </c>
      <c r="I89" s="27">
        <v>8</v>
      </c>
      <c r="J89" s="28"/>
      <c r="K89" s="29"/>
      <c r="L89" s="30" t="str">
        <f>IF(J89&gt;0,VLOOKUP(J89,[1]Lookup!$A$20:$B$35,2,0),"")</f>
        <v/>
      </c>
      <c r="M89" s="156"/>
      <c r="N89" s="31">
        <v>1</v>
      </c>
    </row>
    <row r="91" spans="2:14" ht="15.75" thickBot="1" x14ac:dyDescent="0.3">
      <c r="B91" s="11" t="str">
        <f ca="1">INDIRECT("Lookup!E55")</f>
        <v>-</v>
      </c>
      <c r="C91" s="12"/>
      <c r="D91" s="13"/>
      <c r="E91" s="13"/>
      <c r="F91" s="13"/>
      <c r="G91" s="15"/>
      <c r="I91" s="11" t="str">
        <f ca="1">INDIRECT("Lookup!E56")</f>
        <v>-</v>
      </c>
      <c r="J91" s="12"/>
      <c r="K91" s="13"/>
      <c r="L91" s="13"/>
      <c r="M91" s="13"/>
      <c r="N91" s="15"/>
    </row>
    <row r="92" spans="2:14" x14ac:dyDescent="0.25">
      <c r="B92" s="16" t="s">
        <v>129</v>
      </c>
      <c r="C92" s="17" t="s">
        <v>130</v>
      </c>
      <c r="D92" s="18" t="s">
        <v>131</v>
      </c>
      <c r="E92" s="18" t="s">
        <v>132</v>
      </c>
      <c r="F92" s="17" t="s">
        <v>238</v>
      </c>
      <c r="G92" s="19" t="s">
        <v>127</v>
      </c>
      <c r="I92" s="16" t="s">
        <v>129</v>
      </c>
      <c r="J92" s="17" t="s">
        <v>130</v>
      </c>
      <c r="K92" s="18" t="s">
        <v>131</v>
      </c>
      <c r="L92" s="18" t="s">
        <v>132</v>
      </c>
      <c r="M92" s="17" t="s">
        <v>238</v>
      </c>
      <c r="N92" s="19" t="s">
        <v>127</v>
      </c>
    </row>
    <row r="93" spans="2:14" x14ac:dyDescent="0.25">
      <c r="B93" s="21">
        <v>1</v>
      </c>
      <c r="C93" s="22"/>
      <c r="D93" s="23"/>
      <c r="E93" s="24" t="str">
        <f>IF(C93&gt;0,VLOOKUP(C93,Lookup!$A$20:$B$35,2,0),"")</f>
        <v/>
      </c>
      <c r="F93" s="22"/>
      <c r="G93" s="25">
        <v>16</v>
      </c>
      <c r="I93" s="21">
        <v>1</v>
      </c>
      <c r="J93" s="22"/>
      <c r="K93" s="23"/>
      <c r="L93" s="24" t="str">
        <f>IF(J93&gt;0,VLOOKUP(J93,Lookup!$A$20:$B$35,2,0),"")</f>
        <v/>
      </c>
      <c r="M93" s="22"/>
      <c r="N93" s="25">
        <v>12</v>
      </c>
    </row>
    <row r="94" spans="2:14" x14ac:dyDescent="0.25">
      <c r="B94" s="21">
        <v>2</v>
      </c>
      <c r="C94" s="22"/>
      <c r="D94" s="23"/>
      <c r="E94" s="24" t="str">
        <f>IF(C94&gt;0,VLOOKUP(C94,Lookup!$A$20:$B$35,2,0),"")</f>
        <v/>
      </c>
      <c r="F94" s="22"/>
      <c r="G94" s="25">
        <v>14</v>
      </c>
      <c r="I94" s="21">
        <v>2</v>
      </c>
      <c r="J94" s="22"/>
      <c r="K94" s="23"/>
      <c r="L94" s="24" t="str">
        <f>IF(J94&gt;0,VLOOKUP(J94,Lookup!$A$20:$B$35,2,0),"")</f>
        <v/>
      </c>
      <c r="M94" s="22"/>
      <c r="N94" s="25">
        <v>10</v>
      </c>
    </row>
    <row r="95" spans="2:14" x14ac:dyDescent="0.25">
      <c r="B95" s="21">
        <v>3</v>
      </c>
      <c r="C95" s="22"/>
      <c r="D95" s="23"/>
      <c r="E95" s="24" t="str">
        <f>IF(C95&gt;0,VLOOKUP(C95,Lookup!$A$20:$B$35,2,0),"")</f>
        <v/>
      </c>
      <c r="F95" s="22"/>
      <c r="G95" s="25">
        <v>12</v>
      </c>
      <c r="I95" s="21">
        <v>3</v>
      </c>
      <c r="J95" s="22"/>
      <c r="K95" s="23"/>
      <c r="L95" s="24" t="str">
        <f>IF(J95&gt;0,VLOOKUP(J95,Lookup!$A$20:$B$35,2,0),"")</f>
        <v/>
      </c>
      <c r="M95" s="22"/>
      <c r="N95" s="25">
        <v>8</v>
      </c>
    </row>
    <row r="96" spans="2:14" x14ac:dyDescent="0.25">
      <c r="B96" s="21">
        <v>4</v>
      </c>
      <c r="C96" s="22"/>
      <c r="D96" s="23"/>
      <c r="E96" s="24" t="str">
        <f>IF(C96&gt;0,VLOOKUP(C96,Lookup!$A$20:$B$35,2,0),"")</f>
        <v/>
      </c>
      <c r="F96" s="22"/>
      <c r="G96" s="25">
        <v>10</v>
      </c>
      <c r="I96" s="21">
        <v>4</v>
      </c>
      <c r="J96" s="22"/>
      <c r="K96" s="23"/>
      <c r="L96" s="24" t="str">
        <f>IF(J96&gt;0,VLOOKUP(J96,Lookup!$A$20:$B$35,2,0),"")</f>
        <v/>
      </c>
      <c r="M96" s="22"/>
      <c r="N96" s="25">
        <v>6</v>
      </c>
    </row>
    <row r="97" spans="2:14" x14ac:dyDescent="0.25">
      <c r="B97" s="21">
        <v>5</v>
      </c>
      <c r="C97" s="22"/>
      <c r="D97" s="23"/>
      <c r="E97" s="24" t="str">
        <f>IF(C97&gt;0,VLOOKUP(C97,Lookup!$A$20:$B$35,2,0),"")</f>
        <v/>
      </c>
      <c r="F97" s="22"/>
      <c r="G97" s="25">
        <v>8</v>
      </c>
      <c r="I97" s="21">
        <v>5</v>
      </c>
      <c r="J97" s="22"/>
      <c r="K97" s="23"/>
      <c r="L97" s="24" t="str">
        <f>IF(J97&gt;0,VLOOKUP(J97,Lookup!$A$20:$B$35,2,0),"")</f>
        <v/>
      </c>
      <c r="M97" s="22"/>
      <c r="N97" s="25">
        <v>4</v>
      </c>
    </row>
    <row r="98" spans="2:14" x14ac:dyDescent="0.25">
      <c r="B98" s="21">
        <v>6</v>
      </c>
      <c r="C98" s="22"/>
      <c r="D98" s="23"/>
      <c r="E98" s="24" t="str">
        <f>IF(C98&gt;0,VLOOKUP(C98,Lookup!$A$20:$B$35,2,0),"")</f>
        <v/>
      </c>
      <c r="F98" s="22"/>
      <c r="G98" s="25">
        <v>6</v>
      </c>
      <c r="I98" s="21">
        <v>6</v>
      </c>
      <c r="J98" s="22"/>
      <c r="K98" s="23"/>
      <c r="L98" s="24" t="str">
        <f>IF(J98&gt;0,VLOOKUP(J98,Lookup!$A$20:$B$35,2,0),"")</f>
        <v/>
      </c>
      <c r="M98" s="22"/>
      <c r="N98" s="25">
        <v>3</v>
      </c>
    </row>
    <row r="99" spans="2:14" x14ac:dyDescent="0.25">
      <c r="B99" s="21">
        <v>7</v>
      </c>
      <c r="C99" s="22"/>
      <c r="D99" s="23"/>
      <c r="E99" s="24" t="str">
        <f>IF(C99&gt;0,VLOOKUP(C99,Lookup!$A$20:$B$35,2,0),"")</f>
        <v/>
      </c>
      <c r="F99" s="22"/>
      <c r="G99" s="25">
        <v>4</v>
      </c>
      <c r="I99" s="21">
        <v>7</v>
      </c>
      <c r="J99" s="22"/>
      <c r="K99" s="23"/>
      <c r="L99" s="24" t="str">
        <f>IF(J99&gt;0,VLOOKUP(J99,Lookup!$A$20:$B$35,2,0),"")</f>
        <v/>
      </c>
      <c r="M99" s="22"/>
      <c r="N99" s="25">
        <v>2</v>
      </c>
    </row>
    <row r="100" spans="2:14" ht="15.75" thickBot="1" x14ac:dyDescent="0.3">
      <c r="B100" s="27">
        <v>8</v>
      </c>
      <c r="C100" s="28"/>
      <c r="D100" s="29"/>
      <c r="E100" s="30" t="str">
        <f>IF(C100&gt;0,VLOOKUP(C100,Lookup!$A$20:$B$35,2,0),"")</f>
        <v/>
      </c>
      <c r="F100" s="28"/>
      <c r="G100" s="31">
        <v>2</v>
      </c>
      <c r="I100" s="27">
        <v>8</v>
      </c>
      <c r="J100" s="28"/>
      <c r="K100" s="29"/>
      <c r="L100" s="30" t="str">
        <f>IF(J100&gt;0,VLOOKUP(J100,Lookup!$A$20:$B$35,2,0),"")</f>
        <v/>
      </c>
      <c r="M100" s="28"/>
      <c r="N100" s="31">
        <v>1</v>
      </c>
    </row>
    <row r="102" spans="2:14" ht="15.75" thickBot="1" x14ac:dyDescent="0.3">
      <c r="B102" s="11" t="str">
        <f ca="1">INDIRECT("Lookup!E57")</f>
        <v>-</v>
      </c>
      <c r="C102" s="12"/>
      <c r="D102" s="13"/>
      <c r="E102" s="13"/>
      <c r="F102" s="13"/>
      <c r="G102" s="15"/>
      <c r="I102" s="11" t="str">
        <f ca="1">INDIRECT("Lookup!E58")</f>
        <v>-</v>
      </c>
      <c r="J102" s="12"/>
      <c r="K102" s="13"/>
      <c r="L102" s="13"/>
      <c r="M102" s="13"/>
      <c r="N102" s="15"/>
    </row>
    <row r="103" spans="2:14" x14ac:dyDescent="0.25">
      <c r="B103" s="16" t="s">
        <v>129</v>
      </c>
      <c r="C103" s="17" t="s">
        <v>130</v>
      </c>
      <c r="D103" s="18" t="s">
        <v>131</v>
      </c>
      <c r="E103" s="18" t="s">
        <v>132</v>
      </c>
      <c r="F103" s="17" t="s">
        <v>238</v>
      </c>
      <c r="G103" s="19" t="s">
        <v>127</v>
      </c>
      <c r="I103" s="16" t="s">
        <v>129</v>
      </c>
      <c r="J103" s="17" t="s">
        <v>130</v>
      </c>
      <c r="K103" s="18" t="s">
        <v>131</v>
      </c>
      <c r="L103" s="18" t="s">
        <v>132</v>
      </c>
      <c r="M103" s="17" t="s">
        <v>238</v>
      </c>
      <c r="N103" s="19" t="s">
        <v>127</v>
      </c>
    </row>
    <row r="104" spans="2:14" x14ac:dyDescent="0.25">
      <c r="B104" s="21">
        <v>1</v>
      </c>
      <c r="C104" s="22"/>
      <c r="D104" s="23"/>
      <c r="E104" s="24" t="str">
        <f>IF(C104&gt;0,VLOOKUP(C104,Lookup!$A$20:$B$35,2,0),"")</f>
        <v/>
      </c>
      <c r="F104" s="22"/>
      <c r="G104" s="25">
        <v>16</v>
      </c>
      <c r="I104" s="21">
        <v>1</v>
      </c>
      <c r="J104" s="22"/>
      <c r="K104" s="23"/>
      <c r="L104" s="24" t="str">
        <f>IF(J104&gt;0,VLOOKUP(J104,Lookup!$A$20:$B$35,2,0),"")</f>
        <v/>
      </c>
      <c r="M104" s="22"/>
      <c r="N104" s="25">
        <v>12</v>
      </c>
    </row>
    <row r="105" spans="2:14" x14ac:dyDescent="0.25">
      <c r="B105" s="21">
        <v>2</v>
      </c>
      <c r="C105" s="22"/>
      <c r="D105" s="23"/>
      <c r="E105" s="24" t="str">
        <f>IF(C105&gt;0,VLOOKUP(C105,Lookup!$A$20:$B$35,2,0),"")</f>
        <v/>
      </c>
      <c r="F105" s="22"/>
      <c r="G105" s="25">
        <v>14</v>
      </c>
      <c r="I105" s="21">
        <v>2</v>
      </c>
      <c r="J105" s="22"/>
      <c r="K105" s="23"/>
      <c r="L105" s="24" t="str">
        <f>IF(J105&gt;0,VLOOKUP(J105,Lookup!$A$20:$B$35,2,0),"")</f>
        <v/>
      </c>
      <c r="M105" s="22"/>
      <c r="N105" s="25">
        <v>10</v>
      </c>
    </row>
    <row r="106" spans="2:14" x14ac:dyDescent="0.25">
      <c r="B106" s="21">
        <v>3</v>
      </c>
      <c r="C106" s="22"/>
      <c r="D106" s="23"/>
      <c r="E106" s="24" t="str">
        <f>IF(C106&gt;0,VLOOKUP(C106,Lookup!$A$20:$B$35,2,0),"")</f>
        <v/>
      </c>
      <c r="F106" s="22"/>
      <c r="G106" s="25">
        <v>12</v>
      </c>
      <c r="I106" s="21">
        <v>3</v>
      </c>
      <c r="J106" s="22"/>
      <c r="K106" s="23"/>
      <c r="L106" s="24" t="str">
        <f>IF(J106&gt;0,VLOOKUP(J106,Lookup!$A$20:$B$35,2,0),"")</f>
        <v/>
      </c>
      <c r="M106" s="22"/>
      <c r="N106" s="25">
        <v>8</v>
      </c>
    </row>
    <row r="107" spans="2:14" x14ac:dyDescent="0.25">
      <c r="B107" s="21">
        <v>4</v>
      </c>
      <c r="C107" s="22"/>
      <c r="D107" s="23"/>
      <c r="E107" s="24" t="str">
        <f>IF(C107&gt;0,VLOOKUP(C107,Lookup!$A$20:$B$35,2,0),"")</f>
        <v/>
      </c>
      <c r="F107" s="22"/>
      <c r="G107" s="25">
        <v>10</v>
      </c>
      <c r="I107" s="21">
        <v>4</v>
      </c>
      <c r="J107" s="22"/>
      <c r="K107" s="23"/>
      <c r="L107" s="24" t="str">
        <f>IF(J107&gt;0,VLOOKUP(J107,Lookup!$A$20:$B$35,2,0),"")</f>
        <v/>
      </c>
      <c r="M107" s="22"/>
      <c r="N107" s="25">
        <v>6</v>
      </c>
    </row>
    <row r="108" spans="2:14" x14ac:dyDescent="0.25">
      <c r="B108" s="21">
        <v>5</v>
      </c>
      <c r="C108" s="22"/>
      <c r="D108" s="23"/>
      <c r="E108" s="24" t="str">
        <f>IF(C108&gt;0,VLOOKUP(C108,Lookup!$A$20:$B$35,2,0),"")</f>
        <v/>
      </c>
      <c r="F108" s="22"/>
      <c r="G108" s="25">
        <v>8</v>
      </c>
      <c r="I108" s="21">
        <v>5</v>
      </c>
      <c r="J108" s="22"/>
      <c r="K108" s="23"/>
      <c r="L108" s="24" t="str">
        <f>IF(J108&gt;0,VLOOKUP(J108,Lookup!$A$20:$B$35,2,0),"")</f>
        <v/>
      </c>
      <c r="M108" s="22"/>
      <c r="N108" s="25">
        <v>4</v>
      </c>
    </row>
    <row r="109" spans="2:14" x14ac:dyDescent="0.25">
      <c r="B109" s="21">
        <v>6</v>
      </c>
      <c r="C109" s="22"/>
      <c r="D109" s="23"/>
      <c r="E109" s="24" t="str">
        <f>IF(C109&gt;0,VLOOKUP(C109,Lookup!$A$20:$B$35,2,0),"")</f>
        <v/>
      </c>
      <c r="F109" s="22"/>
      <c r="G109" s="25">
        <v>6</v>
      </c>
      <c r="I109" s="21">
        <v>6</v>
      </c>
      <c r="J109" s="22"/>
      <c r="K109" s="23"/>
      <c r="L109" s="24" t="str">
        <f>IF(J109&gt;0,VLOOKUP(J109,Lookup!$A$20:$B$35,2,0),"")</f>
        <v/>
      </c>
      <c r="M109" s="22"/>
      <c r="N109" s="25">
        <v>3</v>
      </c>
    </row>
    <row r="110" spans="2:14" x14ac:dyDescent="0.25">
      <c r="B110" s="21">
        <v>7</v>
      </c>
      <c r="C110" s="22"/>
      <c r="D110" s="23"/>
      <c r="E110" s="24" t="str">
        <f>IF(C110&gt;0,VLOOKUP(C110,Lookup!$A$20:$B$35,2,0),"")</f>
        <v/>
      </c>
      <c r="F110" s="22"/>
      <c r="G110" s="25">
        <v>4</v>
      </c>
      <c r="I110" s="21">
        <v>7</v>
      </c>
      <c r="J110" s="22"/>
      <c r="K110" s="23"/>
      <c r="L110" s="24" t="str">
        <f>IF(J110&gt;0,VLOOKUP(J110,Lookup!$A$20:$B$35,2,0),"")</f>
        <v/>
      </c>
      <c r="M110" s="22"/>
      <c r="N110" s="25">
        <v>2</v>
      </c>
    </row>
    <row r="111" spans="2:14" ht="15.75" thickBot="1" x14ac:dyDescent="0.3">
      <c r="B111" s="27">
        <v>8</v>
      </c>
      <c r="C111" s="28"/>
      <c r="D111" s="29"/>
      <c r="E111" s="30" t="str">
        <f>IF(C111&gt;0,VLOOKUP(C111,Lookup!$A$20:$B$35,2,0),"")</f>
        <v/>
      </c>
      <c r="F111" s="28"/>
      <c r="G111" s="31">
        <v>2</v>
      </c>
      <c r="I111" s="27">
        <v>8</v>
      </c>
      <c r="J111" s="28"/>
      <c r="K111" s="29"/>
      <c r="L111" s="30" t="str">
        <f>IF(J111&gt;0,VLOOKUP(J111,Lookup!$A$20:$B$35,2,0),"")</f>
        <v/>
      </c>
      <c r="M111" s="28"/>
      <c r="N111" s="31">
        <v>1</v>
      </c>
    </row>
    <row r="113" spans="2:14" ht="15.75" thickBot="1" x14ac:dyDescent="0.3">
      <c r="B113" s="11" t="str">
        <f ca="1">INDIRECT("Lookup!E59")</f>
        <v>-</v>
      </c>
      <c r="C113" s="12"/>
      <c r="D113" s="13"/>
      <c r="E113" s="13"/>
      <c r="F113" s="13"/>
      <c r="G113" s="15"/>
      <c r="I113" s="11" t="str">
        <f ca="1">INDIRECT("Lookup!E60")</f>
        <v>-</v>
      </c>
      <c r="J113" s="12"/>
      <c r="K113" s="13"/>
      <c r="L113" s="13"/>
      <c r="M113" s="13"/>
      <c r="N113" s="15"/>
    </row>
    <row r="114" spans="2:14" x14ac:dyDescent="0.25">
      <c r="B114" s="16" t="s">
        <v>129</v>
      </c>
      <c r="C114" s="17" t="s">
        <v>130</v>
      </c>
      <c r="D114" s="18" t="s">
        <v>131</v>
      </c>
      <c r="E114" s="18" t="s">
        <v>132</v>
      </c>
      <c r="F114" s="17" t="s">
        <v>238</v>
      </c>
      <c r="G114" s="19" t="s">
        <v>127</v>
      </c>
      <c r="I114" s="16" t="s">
        <v>129</v>
      </c>
      <c r="J114" s="17" t="s">
        <v>130</v>
      </c>
      <c r="K114" s="18" t="s">
        <v>131</v>
      </c>
      <c r="L114" s="18" t="s">
        <v>132</v>
      </c>
      <c r="M114" s="17" t="s">
        <v>238</v>
      </c>
      <c r="N114" s="19" t="s">
        <v>127</v>
      </c>
    </row>
    <row r="115" spans="2:14" x14ac:dyDescent="0.25">
      <c r="B115" s="21">
        <v>1</v>
      </c>
      <c r="C115" s="22"/>
      <c r="D115" s="23"/>
      <c r="E115" s="24" t="str">
        <f>IF(C115&gt;0,VLOOKUP(C115,Lookup!$A$20:$B$35,2,0),"")</f>
        <v/>
      </c>
      <c r="F115" s="22"/>
      <c r="G115" s="25">
        <v>16</v>
      </c>
      <c r="I115" s="21">
        <v>1</v>
      </c>
      <c r="J115" s="22"/>
      <c r="K115" s="23"/>
      <c r="L115" s="24" t="str">
        <f>IF(J115&gt;0,VLOOKUP(J115,Lookup!$A$20:$B$35,2,0),"")</f>
        <v/>
      </c>
      <c r="M115" s="22"/>
      <c r="N115" s="25">
        <v>12</v>
      </c>
    </row>
    <row r="116" spans="2:14" x14ac:dyDescent="0.25">
      <c r="B116" s="21">
        <v>2</v>
      </c>
      <c r="C116" s="22"/>
      <c r="D116" s="23"/>
      <c r="E116" s="24" t="str">
        <f>IF(C116&gt;0,VLOOKUP(C116,Lookup!$A$20:$B$35,2,0),"")</f>
        <v/>
      </c>
      <c r="F116" s="22"/>
      <c r="G116" s="25">
        <v>14</v>
      </c>
      <c r="I116" s="21">
        <v>2</v>
      </c>
      <c r="J116" s="22"/>
      <c r="K116" s="23"/>
      <c r="L116" s="24" t="str">
        <f>IF(J116&gt;0,VLOOKUP(J116,Lookup!$A$20:$B$35,2,0),"")</f>
        <v/>
      </c>
      <c r="M116" s="22"/>
      <c r="N116" s="25">
        <v>10</v>
      </c>
    </row>
    <row r="117" spans="2:14" x14ac:dyDescent="0.25">
      <c r="B117" s="21">
        <v>3</v>
      </c>
      <c r="C117" s="22"/>
      <c r="D117" s="23"/>
      <c r="E117" s="24" t="str">
        <f>IF(C117&gt;0,VLOOKUP(C117,Lookup!$A$20:$B$35,2,0),"")</f>
        <v/>
      </c>
      <c r="F117" s="22"/>
      <c r="G117" s="25">
        <v>12</v>
      </c>
      <c r="I117" s="21">
        <v>3</v>
      </c>
      <c r="J117" s="22"/>
      <c r="K117" s="23"/>
      <c r="L117" s="24" t="str">
        <f>IF(J117&gt;0,VLOOKUP(J117,Lookup!$A$20:$B$35,2,0),"")</f>
        <v/>
      </c>
      <c r="M117" s="22"/>
      <c r="N117" s="25">
        <v>8</v>
      </c>
    </row>
    <row r="118" spans="2:14" x14ac:dyDescent="0.25">
      <c r="B118" s="21">
        <v>4</v>
      </c>
      <c r="C118" s="22"/>
      <c r="D118" s="23"/>
      <c r="E118" s="24" t="str">
        <f>IF(C118&gt;0,VLOOKUP(C118,Lookup!$A$20:$B$35,2,0),"")</f>
        <v/>
      </c>
      <c r="F118" s="22"/>
      <c r="G118" s="25">
        <v>10</v>
      </c>
      <c r="I118" s="21">
        <v>4</v>
      </c>
      <c r="J118" s="22"/>
      <c r="K118" s="23"/>
      <c r="L118" s="24" t="str">
        <f>IF(J118&gt;0,VLOOKUP(J118,Lookup!$A$20:$B$35,2,0),"")</f>
        <v/>
      </c>
      <c r="M118" s="22"/>
      <c r="N118" s="25">
        <v>6</v>
      </c>
    </row>
    <row r="119" spans="2:14" x14ac:dyDescent="0.25">
      <c r="B119" s="21">
        <v>5</v>
      </c>
      <c r="C119" s="22"/>
      <c r="D119" s="23"/>
      <c r="E119" s="24" t="str">
        <f>IF(C119&gt;0,VLOOKUP(C119,Lookup!$A$20:$B$35,2,0),"")</f>
        <v/>
      </c>
      <c r="F119" s="22"/>
      <c r="G119" s="25">
        <v>8</v>
      </c>
      <c r="I119" s="21">
        <v>5</v>
      </c>
      <c r="J119" s="22"/>
      <c r="K119" s="23"/>
      <c r="L119" s="24" t="str">
        <f>IF(J119&gt;0,VLOOKUP(J119,Lookup!$A$20:$B$35,2,0),"")</f>
        <v/>
      </c>
      <c r="M119" s="22"/>
      <c r="N119" s="25">
        <v>4</v>
      </c>
    </row>
    <row r="120" spans="2:14" x14ac:dyDescent="0.25">
      <c r="B120" s="21">
        <v>6</v>
      </c>
      <c r="C120" s="22"/>
      <c r="D120" s="23"/>
      <c r="E120" s="24" t="str">
        <f>IF(C120&gt;0,VLOOKUP(C120,Lookup!$A$20:$B$35,2,0),"")</f>
        <v/>
      </c>
      <c r="F120" s="22"/>
      <c r="G120" s="25">
        <v>6</v>
      </c>
      <c r="I120" s="21">
        <v>6</v>
      </c>
      <c r="J120" s="22"/>
      <c r="K120" s="23"/>
      <c r="L120" s="24" t="str">
        <f>IF(J120&gt;0,VLOOKUP(J120,Lookup!$A$20:$B$35,2,0),"")</f>
        <v/>
      </c>
      <c r="M120" s="22"/>
      <c r="N120" s="25">
        <v>3</v>
      </c>
    </row>
    <row r="121" spans="2:14" x14ac:dyDescent="0.25">
      <c r="B121" s="21">
        <v>7</v>
      </c>
      <c r="C121" s="22"/>
      <c r="D121" s="23"/>
      <c r="E121" s="24" t="str">
        <f>IF(C121&gt;0,VLOOKUP(C121,Lookup!$A$20:$B$35,2,0),"")</f>
        <v/>
      </c>
      <c r="F121" s="22"/>
      <c r="G121" s="25">
        <v>4</v>
      </c>
      <c r="I121" s="21">
        <v>7</v>
      </c>
      <c r="J121" s="22"/>
      <c r="K121" s="23"/>
      <c r="L121" s="24" t="str">
        <f>IF(J121&gt;0,VLOOKUP(J121,Lookup!$A$20:$B$35,2,0),"")</f>
        <v/>
      </c>
      <c r="M121" s="22"/>
      <c r="N121" s="25">
        <v>2</v>
      </c>
    </row>
    <row r="122" spans="2:14" ht="15.75" thickBot="1" x14ac:dyDescent="0.3">
      <c r="B122" s="27">
        <v>8</v>
      </c>
      <c r="C122" s="28"/>
      <c r="D122" s="29"/>
      <c r="E122" s="30" t="str">
        <f>IF(C122&gt;0,VLOOKUP(C122,Lookup!$A$20:$B$35,2,0),"")</f>
        <v/>
      </c>
      <c r="F122" s="28"/>
      <c r="G122" s="31">
        <v>2</v>
      </c>
      <c r="I122" s="27">
        <v>8</v>
      </c>
      <c r="J122" s="28"/>
      <c r="K122" s="29"/>
      <c r="L122" s="30" t="str">
        <f>IF(J122&gt;0,VLOOKUP(J122,Lookup!$A$20:$B$35,2,0),"")</f>
        <v/>
      </c>
      <c r="M122" s="28"/>
      <c r="N122" s="31">
        <v>1</v>
      </c>
    </row>
    <row r="124" spans="2:14" ht="15.75" thickBot="1" x14ac:dyDescent="0.3">
      <c r="B124" s="11" t="str">
        <f ca="1">INDIRECT("Lookup!E61")</f>
        <v>-</v>
      </c>
      <c r="C124" s="12"/>
      <c r="D124" s="13"/>
      <c r="E124" s="13"/>
      <c r="F124" s="13"/>
      <c r="G124" s="15"/>
      <c r="I124" s="11" t="str">
        <f ca="1">INDIRECT("Lookup!E62")</f>
        <v>-</v>
      </c>
      <c r="J124" s="12"/>
      <c r="K124" s="13"/>
      <c r="L124" s="13"/>
      <c r="M124" s="13"/>
      <c r="N124" s="15"/>
    </row>
    <row r="125" spans="2:14" x14ac:dyDescent="0.25">
      <c r="B125" s="16" t="s">
        <v>129</v>
      </c>
      <c r="C125" s="17" t="s">
        <v>130</v>
      </c>
      <c r="D125" s="18" t="s">
        <v>131</v>
      </c>
      <c r="E125" s="18" t="s">
        <v>132</v>
      </c>
      <c r="F125" s="17" t="s">
        <v>238</v>
      </c>
      <c r="G125" s="19" t="s">
        <v>127</v>
      </c>
      <c r="I125" s="16" t="s">
        <v>129</v>
      </c>
      <c r="J125" s="17" t="s">
        <v>130</v>
      </c>
      <c r="K125" s="18" t="s">
        <v>131</v>
      </c>
      <c r="L125" s="18" t="s">
        <v>132</v>
      </c>
      <c r="M125" s="17" t="s">
        <v>238</v>
      </c>
      <c r="N125" s="19" t="s">
        <v>127</v>
      </c>
    </row>
    <row r="126" spans="2:14" x14ac:dyDescent="0.25">
      <c r="B126" s="21">
        <v>1</v>
      </c>
      <c r="C126" s="22"/>
      <c r="D126" s="23"/>
      <c r="E126" s="24" t="str">
        <f>IF(C126&gt;0,VLOOKUP(C126,Lookup!$A$20:$B$35,2,0),"")</f>
        <v/>
      </c>
      <c r="F126" s="22"/>
      <c r="G126" s="25">
        <v>16</v>
      </c>
      <c r="I126" s="21">
        <v>1</v>
      </c>
      <c r="J126" s="22"/>
      <c r="K126" s="23"/>
      <c r="L126" s="24" t="str">
        <f>IF(J126&gt;0,VLOOKUP(J126,Lookup!$A$20:$B$35,2,0),"")</f>
        <v/>
      </c>
      <c r="M126" s="22"/>
      <c r="N126" s="25">
        <v>12</v>
      </c>
    </row>
    <row r="127" spans="2:14" x14ac:dyDescent="0.25">
      <c r="B127" s="21">
        <v>2</v>
      </c>
      <c r="C127" s="22"/>
      <c r="D127" s="23"/>
      <c r="E127" s="24" t="str">
        <f>IF(C127&gt;0,VLOOKUP(C127,Lookup!$A$20:$B$35,2,0),"")</f>
        <v/>
      </c>
      <c r="F127" s="22"/>
      <c r="G127" s="25">
        <v>14</v>
      </c>
      <c r="I127" s="21">
        <v>2</v>
      </c>
      <c r="J127" s="22"/>
      <c r="K127" s="23"/>
      <c r="L127" s="24" t="str">
        <f>IF(J127&gt;0,VLOOKUP(J127,Lookup!$A$20:$B$35,2,0),"")</f>
        <v/>
      </c>
      <c r="M127" s="22"/>
      <c r="N127" s="25">
        <v>10</v>
      </c>
    </row>
    <row r="128" spans="2:14" x14ac:dyDescent="0.25">
      <c r="B128" s="21">
        <v>3</v>
      </c>
      <c r="C128" s="22"/>
      <c r="D128" s="23"/>
      <c r="E128" s="24" t="str">
        <f>IF(C128&gt;0,VLOOKUP(C128,Lookup!$A$20:$B$35,2,0),"")</f>
        <v/>
      </c>
      <c r="F128" s="22"/>
      <c r="G128" s="25">
        <v>12</v>
      </c>
      <c r="I128" s="21">
        <v>3</v>
      </c>
      <c r="J128" s="22"/>
      <c r="K128" s="23"/>
      <c r="L128" s="24" t="str">
        <f>IF(J128&gt;0,VLOOKUP(J128,Lookup!$A$20:$B$35,2,0),"")</f>
        <v/>
      </c>
      <c r="M128" s="22"/>
      <c r="N128" s="25">
        <v>8</v>
      </c>
    </row>
    <row r="129" spans="2:14" x14ac:dyDescent="0.25">
      <c r="B129" s="21">
        <v>4</v>
      </c>
      <c r="C129" s="22"/>
      <c r="D129" s="23"/>
      <c r="E129" s="24" t="str">
        <f>IF(C129&gt;0,VLOOKUP(C129,Lookup!$A$20:$B$35,2,0),"")</f>
        <v/>
      </c>
      <c r="F129" s="22"/>
      <c r="G129" s="25">
        <v>10</v>
      </c>
      <c r="I129" s="21">
        <v>4</v>
      </c>
      <c r="J129" s="22"/>
      <c r="K129" s="23"/>
      <c r="L129" s="24" t="str">
        <f>IF(J129&gt;0,VLOOKUP(J129,Lookup!$A$20:$B$35,2,0),"")</f>
        <v/>
      </c>
      <c r="M129" s="22"/>
      <c r="N129" s="25">
        <v>6</v>
      </c>
    </row>
    <row r="130" spans="2:14" x14ac:dyDescent="0.25">
      <c r="B130" s="21">
        <v>5</v>
      </c>
      <c r="C130" s="22"/>
      <c r="D130" s="23"/>
      <c r="E130" s="24" t="str">
        <f>IF(C130&gt;0,VLOOKUP(C130,Lookup!$A$20:$B$35,2,0),"")</f>
        <v/>
      </c>
      <c r="F130" s="22"/>
      <c r="G130" s="25">
        <v>8</v>
      </c>
      <c r="I130" s="21">
        <v>5</v>
      </c>
      <c r="J130" s="22"/>
      <c r="K130" s="23"/>
      <c r="L130" s="24" t="str">
        <f>IF(J130&gt;0,VLOOKUP(J130,Lookup!$A$20:$B$35,2,0),"")</f>
        <v/>
      </c>
      <c r="M130" s="22"/>
      <c r="N130" s="25">
        <v>4</v>
      </c>
    </row>
    <row r="131" spans="2:14" x14ac:dyDescent="0.25">
      <c r="B131" s="21">
        <v>6</v>
      </c>
      <c r="C131" s="22"/>
      <c r="D131" s="23"/>
      <c r="E131" s="24" t="str">
        <f>IF(C131&gt;0,VLOOKUP(C131,Lookup!$A$20:$B$35,2,0),"")</f>
        <v/>
      </c>
      <c r="F131" s="22"/>
      <c r="G131" s="25">
        <v>6</v>
      </c>
      <c r="I131" s="21">
        <v>6</v>
      </c>
      <c r="J131" s="22"/>
      <c r="K131" s="23"/>
      <c r="L131" s="24" t="str">
        <f>IF(J131&gt;0,VLOOKUP(J131,Lookup!$A$20:$B$35,2,0),"")</f>
        <v/>
      </c>
      <c r="M131" s="22"/>
      <c r="N131" s="25">
        <v>3</v>
      </c>
    </row>
    <row r="132" spans="2:14" x14ac:dyDescent="0.25">
      <c r="B132" s="21">
        <v>7</v>
      </c>
      <c r="C132" s="22"/>
      <c r="D132" s="23"/>
      <c r="E132" s="24" t="str">
        <f>IF(C132&gt;0,VLOOKUP(C132,Lookup!$A$20:$B$35,2,0),"")</f>
        <v/>
      </c>
      <c r="F132" s="22"/>
      <c r="G132" s="25">
        <v>4</v>
      </c>
      <c r="I132" s="21">
        <v>7</v>
      </c>
      <c r="J132" s="22"/>
      <c r="K132" s="23"/>
      <c r="L132" s="24" t="str">
        <f>IF(J132&gt;0,VLOOKUP(J132,Lookup!$A$20:$B$35,2,0),"")</f>
        <v/>
      </c>
      <c r="M132" s="22"/>
      <c r="N132" s="25">
        <v>2</v>
      </c>
    </row>
    <row r="133" spans="2:14" ht="15.75" thickBot="1" x14ac:dyDescent="0.3">
      <c r="B133" s="27">
        <v>8</v>
      </c>
      <c r="C133" s="28"/>
      <c r="D133" s="29"/>
      <c r="E133" s="30" t="str">
        <f>IF(C133&gt;0,VLOOKUP(C133,Lookup!$A$20:$B$35,2,0),"")</f>
        <v/>
      </c>
      <c r="F133" s="28"/>
      <c r="G133" s="31">
        <v>2</v>
      </c>
      <c r="I133" s="27">
        <v>8</v>
      </c>
      <c r="J133" s="28"/>
      <c r="K133" s="29"/>
      <c r="L133" s="30" t="str">
        <f>IF(J133&gt;0,VLOOKUP(J133,Lookup!$A$20:$B$35,2,0),"")</f>
        <v/>
      </c>
      <c r="M133" s="28"/>
      <c r="N133" s="31">
        <v>1</v>
      </c>
    </row>
    <row r="135" spans="2:14" ht="15.75" thickBot="1" x14ac:dyDescent="0.3">
      <c r="B135" s="11" t="str">
        <f ca="1">INDIRECT("Lookup!E63")</f>
        <v>-</v>
      </c>
      <c r="C135" s="12"/>
      <c r="D135" s="13"/>
      <c r="E135" s="13"/>
      <c r="F135" s="13"/>
      <c r="G135" s="15"/>
      <c r="I135" s="11" t="str">
        <f ca="1">INDIRECT("Lookup!E64")</f>
        <v>-</v>
      </c>
      <c r="J135" s="12"/>
      <c r="K135" s="13"/>
      <c r="L135" s="13"/>
      <c r="M135" s="13"/>
      <c r="N135" s="15"/>
    </row>
    <row r="136" spans="2:14" x14ac:dyDescent="0.25">
      <c r="B136" s="16" t="s">
        <v>129</v>
      </c>
      <c r="C136" s="17" t="s">
        <v>130</v>
      </c>
      <c r="D136" s="18" t="s">
        <v>131</v>
      </c>
      <c r="E136" s="18" t="s">
        <v>132</v>
      </c>
      <c r="F136" s="17" t="s">
        <v>238</v>
      </c>
      <c r="G136" s="19" t="s">
        <v>127</v>
      </c>
      <c r="I136" s="16" t="s">
        <v>129</v>
      </c>
      <c r="J136" s="17" t="s">
        <v>130</v>
      </c>
      <c r="K136" s="18" t="s">
        <v>131</v>
      </c>
      <c r="L136" s="18" t="s">
        <v>132</v>
      </c>
      <c r="M136" s="17" t="s">
        <v>238</v>
      </c>
      <c r="N136" s="19" t="s">
        <v>127</v>
      </c>
    </row>
    <row r="137" spans="2:14" x14ac:dyDescent="0.25">
      <c r="B137" s="21">
        <v>1</v>
      </c>
      <c r="C137" s="22"/>
      <c r="D137" s="23"/>
      <c r="E137" s="24" t="str">
        <f>IF(C137&gt;0,VLOOKUP(C137,Lookup!$A$20:$B$35,2,0),"")</f>
        <v/>
      </c>
      <c r="F137" s="22"/>
      <c r="G137" s="25">
        <v>16</v>
      </c>
      <c r="I137" s="21">
        <v>1</v>
      </c>
      <c r="J137" s="22"/>
      <c r="K137" s="23"/>
      <c r="L137" s="24" t="str">
        <f>IF(J137&gt;0,VLOOKUP(J137,Lookup!$A$20:$B$35,2,0),"")</f>
        <v/>
      </c>
      <c r="M137" s="22"/>
      <c r="N137" s="25">
        <v>12</v>
      </c>
    </row>
    <row r="138" spans="2:14" x14ac:dyDescent="0.25">
      <c r="B138" s="21">
        <v>2</v>
      </c>
      <c r="C138" s="22"/>
      <c r="D138" s="23"/>
      <c r="E138" s="24" t="str">
        <f>IF(C138&gt;0,VLOOKUP(C138,Lookup!$A$20:$B$35,2,0),"")</f>
        <v/>
      </c>
      <c r="F138" s="22"/>
      <c r="G138" s="25">
        <v>14</v>
      </c>
      <c r="I138" s="21">
        <v>2</v>
      </c>
      <c r="J138" s="22"/>
      <c r="K138" s="23"/>
      <c r="L138" s="24" t="str">
        <f>IF(J138&gt;0,VLOOKUP(J138,Lookup!$A$20:$B$35,2,0),"")</f>
        <v/>
      </c>
      <c r="M138" s="22"/>
      <c r="N138" s="25">
        <v>10</v>
      </c>
    </row>
    <row r="139" spans="2:14" x14ac:dyDescent="0.25">
      <c r="B139" s="21">
        <v>3</v>
      </c>
      <c r="C139" s="22"/>
      <c r="D139" s="23"/>
      <c r="E139" s="24" t="str">
        <f>IF(C139&gt;0,VLOOKUP(C139,Lookup!$A$20:$B$35,2,0),"")</f>
        <v/>
      </c>
      <c r="F139" s="22"/>
      <c r="G139" s="25">
        <v>12</v>
      </c>
      <c r="I139" s="21">
        <v>3</v>
      </c>
      <c r="J139" s="22"/>
      <c r="K139" s="23"/>
      <c r="L139" s="24" t="str">
        <f>IF(J139&gt;0,VLOOKUP(J139,Lookup!$A$20:$B$35,2,0),"")</f>
        <v/>
      </c>
      <c r="M139" s="22"/>
      <c r="N139" s="25">
        <v>8</v>
      </c>
    </row>
    <row r="140" spans="2:14" x14ac:dyDescent="0.25">
      <c r="B140" s="21">
        <v>4</v>
      </c>
      <c r="C140" s="22"/>
      <c r="D140" s="23"/>
      <c r="E140" s="24" t="str">
        <f>IF(C140&gt;0,VLOOKUP(C140,Lookup!$A$20:$B$35,2,0),"")</f>
        <v/>
      </c>
      <c r="F140" s="22"/>
      <c r="G140" s="25">
        <v>10</v>
      </c>
      <c r="I140" s="21">
        <v>4</v>
      </c>
      <c r="J140" s="22"/>
      <c r="K140" s="23"/>
      <c r="L140" s="24" t="str">
        <f>IF(J140&gt;0,VLOOKUP(J140,Lookup!$A$20:$B$35,2,0),"")</f>
        <v/>
      </c>
      <c r="M140" s="22"/>
      <c r="N140" s="25">
        <v>6</v>
      </c>
    </row>
    <row r="141" spans="2:14" x14ac:dyDescent="0.25">
      <c r="B141" s="21">
        <v>5</v>
      </c>
      <c r="C141" s="22"/>
      <c r="D141" s="23"/>
      <c r="E141" s="24" t="str">
        <f>IF(C141&gt;0,VLOOKUP(C141,Lookup!$A$20:$B$35,2,0),"")</f>
        <v/>
      </c>
      <c r="F141" s="22"/>
      <c r="G141" s="25">
        <v>8</v>
      </c>
      <c r="I141" s="21">
        <v>5</v>
      </c>
      <c r="J141" s="22"/>
      <c r="K141" s="23"/>
      <c r="L141" s="24" t="str">
        <f>IF(J141&gt;0,VLOOKUP(J141,Lookup!$A$20:$B$35,2,0),"")</f>
        <v/>
      </c>
      <c r="M141" s="22"/>
      <c r="N141" s="25">
        <v>4</v>
      </c>
    </row>
    <row r="142" spans="2:14" x14ac:dyDescent="0.25">
      <c r="B142" s="21">
        <v>6</v>
      </c>
      <c r="C142" s="22"/>
      <c r="D142" s="23"/>
      <c r="E142" s="24" t="str">
        <f>IF(C142&gt;0,VLOOKUP(C142,Lookup!$A$20:$B$35,2,0),"")</f>
        <v/>
      </c>
      <c r="F142" s="22"/>
      <c r="G142" s="25">
        <v>6</v>
      </c>
      <c r="I142" s="21">
        <v>6</v>
      </c>
      <c r="J142" s="22"/>
      <c r="K142" s="23"/>
      <c r="L142" s="24" t="str">
        <f>IF(J142&gt;0,VLOOKUP(J142,Lookup!$A$20:$B$35,2,0),"")</f>
        <v/>
      </c>
      <c r="M142" s="22"/>
      <c r="N142" s="25">
        <v>3</v>
      </c>
    </row>
    <row r="143" spans="2:14" x14ac:dyDescent="0.25">
      <c r="B143" s="21">
        <v>7</v>
      </c>
      <c r="C143" s="22"/>
      <c r="D143" s="23"/>
      <c r="E143" s="24" t="str">
        <f>IF(C143&gt;0,VLOOKUP(C143,Lookup!$A$20:$B$35,2,0),"")</f>
        <v/>
      </c>
      <c r="F143" s="22"/>
      <c r="G143" s="25">
        <v>4</v>
      </c>
      <c r="I143" s="21">
        <v>7</v>
      </c>
      <c r="J143" s="22"/>
      <c r="K143" s="23"/>
      <c r="L143" s="24" t="str">
        <f>IF(J143&gt;0,VLOOKUP(J143,Lookup!$A$20:$B$35,2,0),"")</f>
        <v/>
      </c>
      <c r="M143" s="22"/>
      <c r="N143" s="25">
        <v>2</v>
      </c>
    </row>
    <row r="144" spans="2:14" ht="15.75" thickBot="1" x14ac:dyDescent="0.3">
      <c r="B144" s="27">
        <v>8</v>
      </c>
      <c r="C144" s="28"/>
      <c r="D144" s="29"/>
      <c r="E144" s="30" t="str">
        <f>IF(C144&gt;0,VLOOKUP(C144,Lookup!$A$20:$B$35,2,0),"")</f>
        <v/>
      </c>
      <c r="F144" s="28"/>
      <c r="G144" s="31">
        <v>2</v>
      </c>
      <c r="I144" s="27">
        <v>8</v>
      </c>
      <c r="J144" s="28"/>
      <c r="K144" s="29"/>
      <c r="L144" s="30" t="str">
        <f>IF(J144&gt;0,VLOOKUP(J144,Lookup!$A$20:$B$35,2,0),"")</f>
        <v/>
      </c>
      <c r="M144" s="28"/>
      <c r="N144" s="31">
        <v>1</v>
      </c>
    </row>
    <row r="146" spans="2:14" ht="15.75" thickBot="1" x14ac:dyDescent="0.3">
      <c r="B146" s="11" t="str">
        <f ca="1">INDIRECT("Lookup!E65")</f>
        <v>-</v>
      </c>
      <c r="C146" s="12"/>
      <c r="D146" s="13"/>
      <c r="E146" s="13"/>
      <c r="F146" s="13"/>
      <c r="G146" s="15"/>
      <c r="I146" s="11" t="str">
        <f ca="1">INDIRECT("Lookup!E66")</f>
        <v>-</v>
      </c>
      <c r="J146" s="12"/>
      <c r="K146" s="13"/>
      <c r="L146" s="13"/>
      <c r="M146" s="13"/>
      <c r="N146" s="15"/>
    </row>
    <row r="147" spans="2:14" x14ac:dyDescent="0.25">
      <c r="B147" s="16" t="s">
        <v>129</v>
      </c>
      <c r="C147" s="17" t="s">
        <v>130</v>
      </c>
      <c r="D147" s="18" t="s">
        <v>131</v>
      </c>
      <c r="E147" s="18" t="s">
        <v>132</v>
      </c>
      <c r="F147" s="17" t="s">
        <v>238</v>
      </c>
      <c r="G147" s="19" t="s">
        <v>127</v>
      </c>
      <c r="I147" s="16" t="s">
        <v>129</v>
      </c>
      <c r="J147" s="17" t="s">
        <v>130</v>
      </c>
      <c r="K147" s="18" t="s">
        <v>131</v>
      </c>
      <c r="L147" s="18" t="s">
        <v>132</v>
      </c>
      <c r="M147" s="17" t="s">
        <v>238</v>
      </c>
      <c r="N147" s="19" t="s">
        <v>127</v>
      </c>
    </row>
    <row r="148" spans="2:14" x14ac:dyDescent="0.25">
      <c r="B148" s="21">
        <v>1</v>
      </c>
      <c r="C148" s="22"/>
      <c r="D148" s="23"/>
      <c r="E148" s="24" t="str">
        <f>IF(C148&gt;0,VLOOKUP(C148,Lookup!$A$20:$B$35,2,0),"")</f>
        <v/>
      </c>
      <c r="F148" s="22"/>
      <c r="G148" s="25">
        <v>16</v>
      </c>
      <c r="I148" s="21">
        <v>1</v>
      </c>
      <c r="J148" s="22"/>
      <c r="K148" s="23"/>
      <c r="L148" s="24" t="str">
        <f>IF(J148&gt;0,VLOOKUP(J148,Lookup!$A$20:$B$35,2,0),"")</f>
        <v/>
      </c>
      <c r="M148" s="22"/>
      <c r="N148" s="25">
        <v>12</v>
      </c>
    </row>
    <row r="149" spans="2:14" x14ac:dyDescent="0.25">
      <c r="B149" s="21">
        <v>2</v>
      </c>
      <c r="C149" s="22"/>
      <c r="D149" s="23"/>
      <c r="E149" s="24" t="str">
        <f>IF(C149&gt;0,VLOOKUP(C149,Lookup!$A$20:$B$35,2,0),"")</f>
        <v/>
      </c>
      <c r="F149" s="22"/>
      <c r="G149" s="25">
        <v>14</v>
      </c>
      <c r="I149" s="21">
        <v>2</v>
      </c>
      <c r="J149" s="22"/>
      <c r="K149" s="23"/>
      <c r="L149" s="24" t="str">
        <f>IF(J149&gt;0,VLOOKUP(J149,Lookup!$A$20:$B$35,2,0),"")</f>
        <v/>
      </c>
      <c r="M149" s="22"/>
      <c r="N149" s="25">
        <v>10</v>
      </c>
    </row>
    <row r="150" spans="2:14" x14ac:dyDescent="0.25">
      <c r="B150" s="21">
        <v>3</v>
      </c>
      <c r="C150" s="22"/>
      <c r="D150" s="23"/>
      <c r="E150" s="24" t="str">
        <f>IF(C150&gt;0,VLOOKUP(C150,Lookup!$A$20:$B$35,2,0),"")</f>
        <v/>
      </c>
      <c r="F150" s="22"/>
      <c r="G150" s="25">
        <v>12</v>
      </c>
      <c r="I150" s="21">
        <v>3</v>
      </c>
      <c r="J150" s="22"/>
      <c r="K150" s="23"/>
      <c r="L150" s="24" t="str">
        <f>IF(J150&gt;0,VLOOKUP(J150,Lookup!$A$20:$B$35,2,0),"")</f>
        <v/>
      </c>
      <c r="M150" s="22"/>
      <c r="N150" s="25">
        <v>8</v>
      </c>
    </row>
    <row r="151" spans="2:14" x14ac:dyDescent="0.25">
      <c r="B151" s="21">
        <v>4</v>
      </c>
      <c r="C151" s="22"/>
      <c r="D151" s="23"/>
      <c r="E151" s="24" t="str">
        <f>IF(C151&gt;0,VLOOKUP(C151,Lookup!$A$20:$B$35,2,0),"")</f>
        <v/>
      </c>
      <c r="F151" s="22"/>
      <c r="G151" s="25">
        <v>10</v>
      </c>
      <c r="I151" s="21">
        <v>4</v>
      </c>
      <c r="J151" s="22"/>
      <c r="K151" s="23"/>
      <c r="L151" s="24" t="str">
        <f>IF(J151&gt;0,VLOOKUP(J151,Lookup!$A$20:$B$35,2,0),"")</f>
        <v/>
      </c>
      <c r="M151" s="22"/>
      <c r="N151" s="25">
        <v>6</v>
      </c>
    </row>
    <row r="152" spans="2:14" x14ac:dyDescent="0.25">
      <c r="B152" s="21">
        <v>5</v>
      </c>
      <c r="C152" s="22"/>
      <c r="D152" s="23"/>
      <c r="E152" s="24" t="str">
        <f>IF(C152&gt;0,VLOOKUP(C152,Lookup!$A$20:$B$35,2,0),"")</f>
        <v/>
      </c>
      <c r="F152" s="22"/>
      <c r="G152" s="25">
        <v>8</v>
      </c>
      <c r="I152" s="21">
        <v>5</v>
      </c>
      <c r="J152" s="22"/>
      <c r="K152" s="23"/>
      <c r="L152" s="24" t="str">
        <f>IF(J152&gt;0,VLOOKUP(J152,Lookup!$A$20:$B$35,2,0),"")</f>
        <v/>
      </c>
      <c r="M152" s="22"/>
      <c r="N152" s="25">
        <v>4</v>
      </c>
    </row>
    <row r="153" spans="2:14" x14ac:dyDescent="0.25">
      <c r="B153" s="21">
        <v>6</v>
      </c>
      <c r="C153" s="22"/>
      <c r="D153" s="23"/>
      <c r="E153" s="24" t="str">
        <f>IF(C153&gt;0,VLOOKUP(C153,Lookup!$A$20:$B$35,2,0),"")</f>
        <v/>
      </c>
      <c r="F153" s="22"/>
      <c r="G153" s="25">
        <v>6</v>
      </c>
      <c r="I153" s="21">
        <v>6</v>
      </c>
      <c r="J153" s="22"/>
      <c r="K153" s="23"/>
      <c r="L153" s="24" t="str">
        <f>IF(J153&gt;0,VLOOKUP(J153,Lookup!$A$20:$B$35,2,0),"")</f>
        <v/>
      </c>
      <c r="M153" s="22"/>
      <c r="N153" s="25">
        <v>3</v>
      </c>
    </row>
    <row r="154" spans="2:14" x14ac:dyDescent="0.25">
      <c r="B154" s="21">
        <v>7</v>
      </c>
      <c r="C154" s="22"/>
      <c r="D154" s="23"/>
      <c r="E154" s="24" t="str">
        <f>IF(C154&gt;0,VLOOKUP(C154,Lookup!$A$20:$B$35,2,0),"")</f>
        <v/>
      </c>
      <c r="F154" s="22"/>
      <c r="G154" s="25">
        <v>4</v>
      </c>
      <c r="I154" s="21">
        <v>7</v>
      </c>
      <c r="J154" s="22"/>
      <c r="K154" s="23"/>
      <c r="L154" s="24" t="str">
        <f>IF(J154&gt;0,VLOOKUP(J154,Lookup!$A$20:$B$35,2,0),"")</f>
        <v/>
      </c>
      <c r="M154" s="22"/>
      <c r="N154" s="25">
        <v>2</v>
      </c>
    </row>
    <row r="155" spans="2:14" ht="15.75" thickBot="1" x14ac:dyDescent="0.3">
      <c r="B155" s="27">
        <v>8</v>
      </c>
      <c r="C155" s="28"/>
      <c r="D155" s="29"/>
      <c r="E155" s="30" t="str">
        <f>IF(C155&gt;0,VLOOKUP(C155,Lookup!$A$20:$B$35,2,0),"")</f>
        <v/>
      </c>
      <c r="F155" s="28"/>
      <c r="G155" s="31">
        <v>2</v>
      </c>
      <c r="I155" s="27">
        <v>8</v>
      </c>
      <c r="J155" s="28"/>
      <c r="K155" s="29"/>
      <c r="L155" s="30" t="str">
        <f>IF(J155&gt;0,VLOOKUP(J155,Lookup!$A$20:$B$35,2,0),"")</f>
        <v/>
      </c>
      <c r="M155" s="28"/>
      <c r="N155" s="31">
        <v>1</v>
      </c>
    </row>
    <row r="157" spans="2:14" ht="15.75" thickBot="1" x14ac:dyDescent="0.3">
      <c r="B157" s="11" t="str">
        <f ca="1">INDIRECT("Lookup!E67")</f>
        <v>-</v>
      </c>
      <c r="C157" s="12"/>
      <c r="D157" s="13"/>
      <c r="E157" s="13"/>
      <c r="F157" s="13"/>
      <c r="G157" s="15"/>
      <c r="I157" s="11" t="str">
        <f ca="1">INDIRECT("Lookup!E68")</f>
        <v>-</v>
      </c>
      <c r="J157" s="12"/>
      <c r="K157" s="13"/>
      <c r="L157" s="13"/>
      <c r="M157" s="13"/>
      <c r="N157" s="15"/>
    </row>
    <row r="158" spans="2:14" x14ac:dyDescent="0.25">
      <c r="B158" s="16" t="s">
        <v>129</v>
      </c>
      <c r="C158" s="17" t="s">
        <v>130</v>
      </c>
      <c r="D158" s="18" t="s">
        <v>131</v>
      </c>
      <c r="E158" s="18" t="s">
        <v>132</v>
      </c>
      <c r="F158" s="17" t="s">
        <v>238</v>
      </c>
      <c r="G158" s="19" t="s">
        <v>127</v>
      </c>
      <c r="I158" s="16" t="s">
        <v>129</v>
      </c>
      <c r="J158" s="17" t="s">
        <v>130</v>
      </c>
      <c r="K158" s="18" t="s">
        <v>131</v>
      </c>
      <c r="L158" s="18" t="s">
        <v>132</v>
      </c>
      <c r="M158" s="17" t="s">
        <v>238</v>
      </c>
      <c r="N158" s="19" t="s">
        <v>127</v>
      </c>
    </row>
    <row r="159" spans="2:14" x14ac:dyDescent="0.25">
      <c r="B159" s="21">
        <v>1</v>
      </c>
      <c r="C159" s="22"/>
      <c r="D159" s="23"/>
      <c r="E159" s="24" t="str">
        <f>IF(C159&gt;0,VLOOKUP(C159,Lookup!$A$20:$B$35,2,0),"")</f>
        <v/>
      </c>
      <c r="F159" s="22"/>
      <c r="G159" s="25">
        <v>16</v>
      </c>
      <c r="I159" s="21">
        <v>1</v>
      </c>
      <c r="J159" s="22"/>
      <c r="K159" s="23"/>
      <c r="L159" s="24" t="str">
        <f>IF(J159&gt;0,VLOOKUP(J159,Lookup!$A$20:$B$35,2,0),"")</f>
        <v/>
      </c>
      <c r="M159" s="22"/>
      <c r="N159" s="25">
        <v>12</v>
      </c>
    </row>
    <row r="160" spans="2:14" x14ac:dyDescent="0.25">
      <c r="B160" s="21">
        <v>2</v>
      </c>
      <c r="C160" s="22"/>
      <c r="D160" s="23"/>
      <c r="E160" s="24" t="str">
        <f>IF(C160&gt;0,VLOOKUP(C160,Lookup!$A$20:$B$35,2,0),"")</f>
        <v/>
      </c>
      <c r="F160" s="22"/>
      <c r="G160" s="25">
        <v>14</v>
      </c>
      <c r="I160" s="21">
        <v>2</v>
      </c>
      <c r="J160" s="22"/>
      <c r="K160" s="23"/>
      <c r="L160" s="24" t="str">
        <f>IF(J160&gt;0,VLOOKUP(J160,Lookup!$A$20:$B$35,2,0),"")</f>
        <v/>
      </c>
      <c r="M160" s="22"/>
      <c r="N160" s="25">
        <v>10</v>
      </c>
    </row>
    <row r="161" spans="2:14" x14ac:dyDescent="0.25">
      <c r="B161" s="21">
        <v>3</v>
      </c>
      <c r="C161" s="22"/>
      <c r="D161" s="23"/>
      <c r="E161" s="24" t="str">
        <f>IF(C161&gt;0,VLOOKUP(C161,Lookup!$A$20:$B$35,2,0),"")</f>
        <v/>
      </c>
      <c r="F161" s="22"/>
      <c r="G161" s="25">
        <v>12</v>
      </c>
      <c r="I161" s="21">
        <v>3</v>
      </c>
      <c r="J161" s="22"/>
      <c r="K161" s="23"/>
      <c r="L161" s="24" t="str">
        <f>IF(J161&gt;0,VLOOKUP(J161,Lookup!$A$20:$B$35,2,0),"")</f>
        <v/>
      </c>
      <c r="M161" s="22"/>
      <c r="N161" s="25">
        <v>8</v>
      </c>
    </row>
    <row r="162" spans="2:14" x14ac:dyDescent="0.25">
      <c r="B162" s="21">
        <v>4</v>
      </c>
      <c r="C162" s="22"/>
      <c r="D162" s="23"/>
      <c r="E162" s="24" t="str">
        <f>IF(C162&gt;0,VLOOKUP(C162,Lookup!$A$20:$B$35,2,0),"")</f>
        <v/>
      </c>
      <c r="F162" s="22"/>
      <c r="G162" s="25">
        <v>10</v>
      </c>
      <c r="I162" s="21">
        <v>4</v>
      </c>
      <c r="J162" s="22"/>
      <c r="K162" s="23"/>
      <c r="L162" s="24" t="str">
        <f>IF(J162&gt;0,VLOOKUP(J162,Lookup!$A$20:$B$35,2,0),"")</f>
        <v/>
      </c>
      <c r="M162" s="22"/>
      <c r="N162" s="25">
        <v>6</v>
      </c>
    </row>
    <row r="163" spans="2:14" x14ac:dyDescent="0.25">
      <c r="B163" s="21">
        <v>5</v>
      </c>
      <c r="C163" s="22"/>
      <c r="D163" s="23"/>
      <c r="E163" s="24" t="str">
        <f>IF(C163&gt;0,VLOOKUP(C163,Lookup!$A$20:$B$35,2,0),"")</f>
        <v/>
      </c>
      <c r="F163" s="22"/>
      <c r="G163" s="25">
        <v>8</v>
      </c>
      <c r="I163" s="21">
        <v>5</v>
      </c>
      <c r="J163" s="22"/>
      <c r="K163" s="23"/>
      <c r="L163" s="24" t="str">
        <f>IF(J163&gt;0,VLOOKUP(J163,Lookup!$A$20:$B$35,2,0),"")</f>
        <v/>
      </c>
      <c r="M163" s="22"/>
      <c r="N163" s="25">
        <v>4</v>
      </c>
    </row>
    <row r="164" spans="2:14" x14ac:dyDescent="0.25">
      <c r="B164" s="21">
        <v>6</v>
      </c>
      <c r="C164" s="22"/>
      <c r="D164" s="23"/>
      <c r="E164" s="24" t="str">
        <f>IF(C164&gt;0,VLOOKUP(C164,Lookup!$A$20:$B$35,2,0),"")</f>
        <v/>
      </c>
      <c r="F164" s="22"/>
      <c r="G164" s="25">
        <v>6</v>
      </c>
      <c r="I164" s="21">
        <v>6</v>
      </c>
      <c r="J164" s="22"/>
      <c r="K164" s="23"/>
      <c r="L164" s="24" t="str">
        <f>IF(J164&gt;0,VLOOKUP(J164,Lookup!$A$20:$B$35,2,0),"")</f>
        <v/>
      </c>
      <c r="M164" s="22"/>
      <c r="N164" s="25">
        <v>3</v>
      </c>
    </row>
    <row r="165" spans="2:14" x14ac:dyDescent="0.25">
      <c r="B165" s="21">
        <v>7</v>
      </c>
      <c r="C165" s="22"/>
      <c r="D165" s="23"/>
      <c r="E165" s="24" t="str">
        <f>IF(C165&gt;0,VLOOKUP(C165,Lookup!$A$20:$B$35,2,0),"")</f>
        <v/>
      </c>
      <c r="F165" s="22"/>
      <c r="G165" s="25">
        <v>4</v>
      </c>
      <c r="I165" s="21">
        <v>7</v>
      </c>
      <c r="J165" s="22"/>
      <c r="K165" s="23"/>
      <c r="L165" s="24" t="str">
        <f>IF(J165&gt;0,VLOOKUP(J165,Lookup!$A$20:$B$35,2,0),"")</f>
        <v/>
      </c>
      <c r="M165" s="22"/>
      <c r="N165" s="25">
        <v>2</v>
      </c>
    </row>
    <row r="166" spans="2:14" ht="15.75" thickBot="1" x14ac:dyDescent="0.3">
      <c r="B166" s="27">
        <v>8</v>
      </c>
      <c r="C166" s="28"/>
      <c r="D166" s="29"/>
      <c r="E166" s="30" t="str">
        <f>IF(C166&gt;0,VLOOKUP(C166,Lookup!$A$20:$B$35,2,0),"")</f>
        <v/>
      </c>
      <c r="F166" s="28"/>
      <c r="G166" s="31">
        <v>2</v>
      </c>
      <c r="I166" s="27">
        <v>8</v>
      </c>
      <c r="J166" s="28"/>
      <c r="K166" s="29"/>
      <c r="L166" s="30" t="str">
        <f>IF(J166&gt;0,VLOOKUP(J166,Lookup!$A$20:$B$35,2,0),"")</f>
        <v/>
      </c>
      <c r="M166" s="28"/>
      <c r="N166" s="31">
        <v>1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3"/>
  <sheetViews>
    <sheetView tabSelected="1" workbookViewId="0">
      <selection activeCell="B1" sqref="B1"/>
    </sheetView>
  </sheetViews>
  <sheetFormatPr defaultRowHeight="15" x14ac:dyDescent="0.25"/>
  <cols>
    <col min="1" max="1" width="3" style="32" customWidth="1"/>
    <col min="2" max="2" width="29.28515625" style="33" customWidth="1"/>
    <col min="3" max="10" width="9.140625" style="33"/>
    <col min="11" max="11" width="4.85546875" style="32" customWidth="1"/>
    <col min="12" max="12" width="0" style="34" hidden="1" customWidth="1"/>
    <col min="13" max="13" width="3.85546875" style="32" customWidth="1"/>
    <col min="14" max="14" width="26.140625" style="32" customWidth="1"/>
    <col min="15" max="15" width="12.140625" style="32" customWidth="1"/>
    <col min="16" max="16384" width="9.140625" style="32"/>
  </cols>
  <sheetData>
    <row r="1" spans="2:16" s="33" customFormat="1" ht="26.25" x14ac:dyDescent="0.4">
      <c r="E1" s="9" t="str">
        <f>CONCATENATE("CSSAL ",Lookup!B4," ",Lookup!B6," ",Lookup!B8)</f>
        <v>CSSAL Division 2 Match 1 Kilmarnock</v>
      </c>
      <c r="L1" s="34"/>
    </row>
    <row r="2" spans="2:16" s="33" customFormat="1" x14ac:dyDescent="0.25">
      <c r="L2" s="34"/>
      <c r="N2" s="33" t="s">
        <v>255</v>
      </c>
    </row>
    <row r="3" spans="2:16" s="33" customFormat="1" x14ac:dyDescent="0.25">
      <c r="C3" s="35" t="str">
        <f>Lookup!$A$20&amp;" &amp; "&amp;Lookup!$A$21</f>
        <v>17 &amp; 18</v>
      </c>
      <c r="D3" s="36" t="str">
        <f>Lookup!$A$22&amp;" &amp; "&amp;Lookup!$A$23</f>
        <v>19 &amp; 20</v>
      </c>
      <c r="E3" s="36" t="str">
        <f>Lookup!$A$24&amp;" &amp; "&amp;Lookup!$A$25</f>
        <v>21 &amp; 22</v>
      </c>
      <c r="F3" s="36" t="str">
        <f>Lookup!$A$26&amp;" &amp; "&amp;Lookup!$A$27</f>
        <v>23 &amp; 24</v>
      </c>
      <c r="G3" s="36" t="str">
        <f>Lookup!$A$28&amp;" &amp; "&amp;Lookup!$A$29</f>
        <v>25 &amp; 26</v>
      </c>
      <c r="H3" s="36" t="str">
        <f>Lookup!$A$30&amp;" &amp; "&amp;Lookup!$A$31</f>
        <v>27 &amp; 28</v>
      </c>
      <c r="I3" s="36" t="str">
        <f>Lookup!$A$32&amp;" &amp; "&amp;Lookup!$A$33</f>
        <v>29 &amp; 30</v>
      </c>
      <c r="J3" s="36" t="str">
        <f>Lookup!$A$34&amp;" &amp; "&amp;Lookup!$A$35</f>
        <v xml:space="preserve"> &amp; </v>
      </c>
      <c r="L3" s="34"/>
      <c r="M3" s="37"/>
      <c r="N3" s="161" t="s">
        <v>13</v>
      </c>
      <c r="O3" s="161"/>
    </row>
    <row r="4" spans="2:16" s="33" customFormat="1" ht="95.25" customHeight="1" x14ac:dyDescent="0.25">
      <c r="B4" s="38" t="s">
        <v>23</v>
      </c>
      <c r="C4" s="39" t="str">
        <f>Lookup!B$10</f>
        <v>Whitemoss AC</v>
      </c>
      <c r="D4" s="39" t="str">
        <f>Lookup!B$11</f>
        <v>Kilmarnock Harriers</v>
      </c>
      <c r="E4" s="39" t="str">
        <f>Lookup!B$12</f>
        <v>Dunfermline T&amp;FC</v>
      </c>
      <c r="F4" s="39" t="str">
        <f>Lookup!B$13</f>
        <v>Falkirk Victoria Harriers</v>
      </c>
      <c r="G4" s="39" t="str">
        <f>Lookup!B$14</f>
        <v>Corstorphine AC</v>
      </c>
      <c r="H4" s="39" t="str">
        <f>Lookup!B$15</f>
        <v>Lasswade AC</v>
      </c>
      <c r="I4" s="39" t="str">
        <f>Lookup!B$16</f>
        <v>Kirkitilloch Olympians</v>
      </c>
      <c r="J4" s="40" t="str">
        <f>Lookup!B$17</f>
        <v>-</v>
      </c>
      <c r="K4" s="41"/>
      <c r="L4" s="42" t="s">
        <v>256</v>
      </c>
      <c r="M4" s="41"/>
      <c r="N4" s="41" t="s">
        <v>131</v>
      </c>
      <c r="O4" s="41" t="s">
        <v>257</v>
      </c>
      <c r="P4" s="41" t="s">
        <v>126</v>
      </c>
    </row>
    <row r="5" spans="2:16" s="33" customFormat="1" x14ac:dyDescent="0.25">
      <c r="B5" s="43" t="str">
        <f ca="1">INDIRECT("Lookup!B39")</f>
        <v>3000M Senior Men A</v>
      </c>
      <c r="C5" s="44">
        <f t="shared" ref="C5:J14" ca="1" si="0">SUMIF(OFFSET(INDIRECT($L5),1,3,9,1),C$4,OFFSET(INDIRECT($L5),1,5,9,1))</f>
        <v>16</v>
      </c>
      <c r="D5" s="44">
        <f t="shared" ca="1" si="0"/>
        <v>12</v>
      </c>
      <c r="E5" s="44">
        <f t="shared" ca="1" si="0"/>
        <v>8</v>
      </c>
      <c r="F5" s="44">
        <f t="shared" ca="1" si="0"/>
        <v>14</v>
      </c>
      <c r="G5" s="44">
        <f t="shared" ca="1" si="0"/>
        <v>10</v>
      </c>
      <c r="H5" s="44">
        <f t="shared" ca="1" si="0"/>
        <v>0</v>
      </c>
      <c r="I5" s="44">
        <f t="shared" ca="1" si="0"/>
        <v>0</v>
      </c>
      <c r="J5" s="45">
        <f t="shared" ca="1" si="0"/>
        <v>0</v>
      </c>
      <c r="L5" s="34" t="str">
        <f ca="1">IF(RIGHT($B5,1)="B",ADDRESS(MATCH($B5,'MALE TRACK'!I:I,0),9,4,,$B$4),ADDRESS(MATCH($B5,'MALE TRACK'!B:B,0),2,4,,$B$4))</f>
        <v>'MALE TRACK'!B3</v>
      </c>
      <c r="N5" s="46" t="str">
        <f t="shared" ref="N5:N19" ca="1" si="1">OFFSET(INDIRECT(L5),P5+1,2)</f>
        <v>Craig Whyteside</v>
      </c>
      <c r="O5" s="47">
        <f t="shared" ref="O5:O19" ca="1" si="2">OFFSET(INDIRECT(L5),P5+1,4)</f>
        <v>6.851851851851852E-3</v>
      </c>
      <c r="P5" s="48">
        <f ca="1">RANK(OFFSET(B5,0,MATCH($N$3,$C$4:$J$4,0)),C5:J5,0)</f>
        <v>1</v>
      </c>
    </row>
    <row r="6" spans="2:16" s="33" customFormat="1" x14ac:dyDescent="0.25">
      <c r="B6" s="43" t="str">
        <f ca="1">INDIRECT("Lookup!B40")</f>
        <v>3000M Senior Men B</v>
      </c>
      <c r="C6" s="44">
        <f t="shared" ca="1" si="0"/>
        <v>12</v>
      </c>
      <c r="D6" s="44">
        <f t="shared" ca="1" si="0"/>
        <v>0</v>
      </c>
      <c r="E6" s="44">
        <f t="shared" ca="1" si="0"/>
        <v>0</v>
      </c>
      <c r="F6" s="44">
        <f t="shared" ca="1" si="0"/>
        <v>0</v>
      </c>
      <c r="G6" s="44">
        <f t="shared" ca="1" si="0"/>
        <v>10</v>
      </c>
      <c r="H6" s="44">
        <f t="shared" ca="1" si="0"/>
        <v>0</v>
      </c>
      <c r="I6" s="44">
        <f t="shared" ca="1" si="0"/>
        <v>0</v>
      </c>
      <c r="J6" s="45">
        <f t="shared" ca="1" si="0"/>
        <v>0</v>
      </c>
      <c r="L6" s="34" t="str">
        <f ca="1">IF(RIGHT($B6,1)="B",ADDRESS(MATCH($B6,'MALE TRACK'!I:I,0),9,4,,$B$4),ADDRESS(MATCH($B6,'MALE TRACK'!B:B,0),2,4,,$B$4))</f>
        <v>'MALE TRACK'!I3</v>
      </c>
      <c r="N6" s="46" t="str">
        <f t="shared" ca="1" si="1"/>
        <v>James Cathie</v>
      </c>
      <c r="O6" s="47">
        <f t="shared" ca="1" si="2"/>
        <v>7.719907407407408E-3</v>
      </c>
      <c r="P6" s="48">
        <f t="shared" ref="P6:P46" ca="1" si="3">RANK(OFFSET(B6,0,MATCH($N$3,$C$4:$J$4,0)),C6:J6,0)</f>
        <v>1</v>
      </c>
    </row>
    <row r="7" spans="2:16" s="33" customFormat="1" x14ac:dyDescent="0.25">
      <c r="B7" s="43" t="str">
        <f ca="1">INDIRECT("Lookup!B41")</f>
        <v>3000M Masters Men A</v>
      </c>
      <c r="C7" s="44">
        <f t="shared" ca="1" si="0"/>
        <v>12</v>
      </c>
      <c r="D7" s="44">
        <f t="shared" ca="1" si="0"/>
        <v>14</v>
      </c>
      <c r="E7" s="44">
        <f t="shared" ca="1" si="0"/>
        <v>6</v>
      </c>
      <c r="F7" s="44">
        <f t="shared" ca="1" si="0"/>
        <v>10</v>
      </c>
      <c r="G7" s="44">
        <f t="shared" ca="1" si="0"/>
        <v>16</v>
      </c>
      <c r="H7" s="44">
        <f t="shared" ca="1" si="0"/>
        <v>0</v>
      </c>
      <c r="I7" s="44">
        <f t="shared" ca="1" si="0"/>
        <v>8</v>
      </c>
      <c r="J7" s="45">
        <f t="shared" ca="1" si="0"/>
        <v>0</v>
      </c>
      <c r="L7" s="34" t="str">
        <f ca="1">IF(RIGHT($B7,1)="B",ADDRESS(MATCH($B7,'MALE TRACK'!I:I,0),9,4,,$B$4),ADDRESS(MATCH($B7,'MALE TRACK'!B:B,0),2,4,,$B$4))</f>
        <v>'MALE TRACK'!B14</v>
      </c>
      <c r="N7" s="46" t="str">
        <f t="shared" ca="1" si="1"/>
        <v>David Cathie</v>
      </c>
      <c r="O7" s="47">
        <f t="shared" ca="1" si="2"/>
        <v>7.3148148148148148E-3</v>
      </c>
      <c r="P7" s="48">
        <f t="shared" ca="1" si="3"/>
        <v>3</v>
      </c>
    </row>
    <row r="8" spans="2:16" s="33" customFormat="1" x14ac:dyDescent="0.25">
      <c r="B8" s="43" t="str">
        <f ca="1">INDIRECT("Lookup!B42")</f>
        <v>-</v>
      </c>
      <c r="C8" s="44">
        <f t="shared" ca="1" si="0"/>
        <v>0</v>
      </c>
      <c r="D8" s="44">
        <f t="shared" ca="1" si="0"/>
        <v>0</v>
      </c>
      <c r="E8" s="44">
        <f t="shared" ca="1" si="0"/>
        <v>0</v>
      </c>
      <c r="F8" s="44">
        <f t="shared" ca="1" si="0"/>
        <v>0</v>
      </c>
      <c r="G8" s="44">
        <f t="shared" ca="1" si="0"/>
        <v>0</v>
      </c>
      <c r="H8" s="44">
        <f t="shared" ca="1" si="0"/>
        <v>0</v>
      </c>
      <c r="I8" s="44">
        <f t="shared" ca="1" si="0"/>
        <v>0</v>
      </c>
      <c r="J8" s="45">
        <f t="shared" ca="1" si="0"/>
        <v>0</v>
      </c>
      <c r="L8" s="34" t="str">
        <f ca="1">IF(RIGHT($B8,1)="B",ADDRESS(MATCH($B8,'MALE TRACK'!I:I,0),9,4,,$B$4),ADDRESS(MATCH($B8,'MALE TRACK'!B:B,0),2,4,,$B$4))</f>
        <v>'MALE TRACK'!B234</v>
      </c>
      <c r="N8" s="46">
        <f ca="1">OFFSET(INDIRECT(L8),P8+1,2)</f>
        <v>0</v>
      </c>
      <c r="O8" s="47">
        <f ca="1">OFFSET(INDIRECT(L8),P8+1,4)</f>
        <v>0</v>
      </c>
      <c r="P8" s="48">
        <f t="shared" ca="1" si="3"/>
        <v>1</v>
      </c>
    </row>
    <row r="9" spans="2:16" s="33" customFormat="1" x14ac:dyDescent="0.25">
      <c r="B9" s="43" t="str">
        <f ca="1">INDIRECT("Lookup!B43")</f>
        <v>400M Under 17 Men A</v>
      </c>
      <c r="C9" s="44">
        <f t="shared" ca="1" si="0"/>
        <v>12</v>
      </c>
      <c r="D9" s="44">
        <f t="shared" ca="1" si="0"/>
        <v>14</v>
      </c>
      <c r="E9" s="44">
        <f t="shared" ca="1" si="0"/>
        <v>0</v>
      </c>
      <c r="F9" s="44">
        <f t="shared" ca="1" si="0"/>
        <v>16</v>
      </c>
      <c r="G9" s="44">
        <f t="shared" ca="1" si="0"/>
        <v>0</v>
      </c>
      <c r="H9" s="44">
        <f t="shared" ca="1" si="0"/>
        <v>0</v>
      </c>
      <c r="I9" s="44">
        <f t="shared" ca="1" si="0"/>
        <v>0</v>
      </c>
      <c r="J9" s="45">
        <f t="shared" ca="1" si="0"/>
        <v>0</v>
      </c>
      <c r="L9" s="34" t="str">
        <f ca="1">IF(RIGHT($B9,1)="B",ADDRESS(MATCH($B9,'MALE TRACK'!I:I,0),9,4,,$B$4),ADDRESS(MATCH($B9,'MALE TRACK'!B:B,0),2,4,,$B$4))</f>
        <v>'MALE TRACK'!B25</v>
      </c>
      <c r="N9" s="46" t="str">
        <f t="shared" ca="1" si="1"/>
        <v>Kai Newell</v>
      </c>
      <c r="O9" s="47">
        <f t="shared" ca="1" si="2"/>
        <v>57.3</v>
      </c>
      <c r="P9" s="48">
        <f t="shared" ca="1" si="3"/>
        <v>3</v>
      </c>
    </row>
    <row r="10" spans="2:16" s="33" customFormat="1" x14ac:dyDescent="0.25">
      <c r="B10" s="43" t="str">
        <f ca="1">INDIRECT("Lookup!B44")</f>
        <v>400M Under 17 Men B</v>
      </c>
      <c r="C10" s="44">
        <f t="shared" ca="1" si="0"/>
        <v>0</v>
      </c>
      <c r="D10" s="44">
        <f t="shared" ca="1" si="0"/>
        <v>12</v>
      </c>
      <c r="E10" s="44">
        <f t="shared" ca="1" si="0"/>
        <v>0</v>
      </c>
      <c r="F10" s="44">
        <f t="shared" ca="1" si="0"/>
        <v>0</v>
      </c>
      <c r="G10" s="44">
        <f t="shared" ca="1" si="0"/>
        <v>0</v>
      </c>
      <c r="H10" s="44">
        <f t="shared" ca="1" si="0"/>
        <v>0</v>
      </c>
      <c r="I10" s="44">
        <f t="shared" ca="1" si="0"/>
        <v>0</v>
      </c>
      <c r="J10" s="45">
        <f t="shared" ca="1" si="0"/>
        <v>0</v>
      </c>
      <c r="L10" s="34" t="str">
        <f ca="1">IF(RIGHT($B10,1)="B",ADDRESS(MATCH($B10,'MALE TRACK'!I:I,0),9,4,,$B$4),ADDRESS(MATCH($B10,'MALE TRACK'!B:B,0),2,4,,$B$4))</f>
        <v>'MALE TRACK'!I25</v>
      </c>
      <c r="N10" s="46">
        <f t="shared" ca="1" si="1"/>
        <v>0</v>
      </c>
      <c r="O10" s="47">
        <f t="shared" ca="1" si="2"/>
        <v>0</v>
      </c>
      <c r="P10" s="48">
        <f t="shared" ca="1" si="3"/>
        <v>2</v>
      </c>
    </row>
    <row r="11" spans="2:16" s="33" customFormat="1" x14ac:dyDescent="0.25">
      <c r="B11" s="43" t="str">
        <f ca="1">INDIRECT("Lookup!B45")</f>
        <v>400M Senior Men A</v>
      </c>
      <c r="C11" s="44">
        <f t="shared" ca="1" si="0"/>
        <v>16</v>
      </c>
      <c r="D11" s="44">
        <f t="shared" ca="1" si="0"/>
        <v>0</v>
      </c>
      <c r="E11" s="44">
        <f t="shared" ca="1" si="0"/>
        <v>6</v>
      </c>
      <c r="F11" s="44">
        <f t="shared" ca="1" si="0"/>
        <v>12</v>
      </c>
      <c r="G11" s="44">
        <f t="shared" ca="1" si="0"/>
        <v>10</v>
      </c>
      <c r="H11" s="44">
        <f t="shared" ca="1" si="0"/>
        <v>14</v>
      </c>
      <c r="I11" s="44">
        <f t="shared" ca="1" si="0"/>
        <v>8</v>
      </c>
      <c r="J11" s="45">
        <f t="shared" ca="1" si="0"/>
        <v>0</v>
      </c>
      <c r="L11" s="34" t="str">
        <f ca="1">IF(RIGHT($B11,1)="B",ADDRESS(MATCH($B11,'MALE TRACK'!I:I,0),9,4,,$B$4),ADDRESS(MATCH($B11,'MALE TRACK'!B:B,0),2,4,,$B$4))</f>
        <v>'MALE TRACK'!B36</v>
      </c>
      <c r="N11" s="46" t="str">
        <f t="shared" ca="1" si="1"/>
        <v>Zac Bryson</v>
      </c>
      <c r="O11" s="47">
        <f t="shared" ca="1" si="2"/>
        <v>52.1</v>
      </c>
      <c r="P11" s="48">
        <f t="shared" ca="1" si="3"/>
        <v>1</v>
      </c>
    </row>
    <row r="12" spans="2:16" s="33" customFormat="1" x14ac:dyDescent="0.25">
      <c r="B12" s="43" t="str">
        <f ca="1">INDIRECT("Lookup!B46")</f>
        <v>400M Senior Men B</v>
      </c>
      <c r="C12" s="44">
        <f t="shared" ca="1" si="0"/>
        <v>10</v>
      </c>
      <c r="D12" s="44">
        <f t="shared" ca="1" si="0"/>
        <v>0</v>
      </c>
      <c r="E12" s="44">
        <f t="shared" ca="1" si="0"/>
        <v>0</v>
      </c>
      <c r="F12" s="44">
        <f t="shared" ca="1" si="0"/>
        <v>12</v>
      </c>
      <c r="G12" s="44">
        <f t="shared" ca="1" si="0"/>
        <v>8</v>
      </c>
      <c r="H12" s="44">
        <f t="shared" ca="1" si="0"/>
        <v>0</v>
      </c>
      <c r="I12" s="44">
        <f t="shared" ca="1" si="0"/>
        <v>0</v>
      </c>
      <c r="J12" s="45">
        <f t="shared" ca="1" si="0"/>
        <v>0</v>
      </c>
      <c r="L12" s="34" t="str">
        <f ca="1">IF(RIGHT($B12,1)="B",ADDRESS(MATCH($B12,'MALE TRACK'!I:I,0),9,4,,$B$4),ADDRESS(MATCH($B12,'MALE TRACK'!B:B,0),2,4,,$B$4))</f>
        <v>'MALE TRACK'!I36</v>
      </c>
      <c r="N12" s="46" t="str">
        <f t="shared" ca="1" si="1"/>
        <v>Alexander Thomson</v>
      </c>
      <c r="O12" s="47">
        <f t="shared" ca="1" si="2"/>
        <v>55.5</v>
      </c>
      <c r="P12" s="48">
        <f t="shared" ca="1" si="3"/>
        <v>2</v>
      </c>
    </row>
    <row r="13" spans="2:16" s="33" customFormat="1" x14ac:dyDescent="0.25">
      <c r="B13" s="43" t="str">
        <f ca="1">INDIRECT("Lookup!B47")</f>
        <v>80M Under 11 Boys A</v>
      </c>
      <c r="C13" s="44">
        <f t="shared" ca="1" si="0"/>
        <v>16</v>
      </c>
      <c r="D13" s="44">
        <f t="shared" ca="1" si="0"/>
        <v>10</v>
      </c>
      <c r="E13" s="44">
        <f t="shared" ca="1" si="0"/>
        <v>14</v>
      </c>
      <c r="F13" s="44">
        <f t="shared" ca="1" si="0"/>
        <v>0</v>
      </c>
      <c r="G13" s="44">
        <f t="shared" ca="1" si="0"/>
        <v>12</v>
      </c>
      <c r="H13" s="44">
        <f t="shared" ca="1" si="0"/>
        <v>6</v>
      </c>
      <c r="I13" s="44">
        <f t="shared" ca="1" si="0"/>
        <v>8</v>
      </c>
      <c r="J13" s="45">
        <f t="shared" ca="1" si="0"/>
        <v>0</v>
      </c>
      <c r="L13" s="34" t="str">
        <f ca="1">IF(RIGHT($B13,1)="B",ADDRESS(MATCH($B13,'MALE TRACK'!I:I,0),9,4,,$B$4),ADDRESS(MATCH($B13,'MALE TRACK'!B:B,0),2,4,,$B$4))</f>
        <v>'MALE TRACK'!B47</v>
      </c>
      <c r="N13" s="46" t="str">
        <f t="shared" ca="1" si="1"/>
        <v>Reece Alyvin</v>
      </c>
      <c r="O13" s="47">
        <f t="shared" ca="1" si="2"/>
        <v>11.6</v>
      </c>
      <c r="P13" s="48">
        <f t="shared" ca="1" si="3"/>
        <v>1</v>
      </c>
    </row>
    <row r="14" spans="2:16" s="33" customFormat="1" x14ac:dyDescent="0.25">
      <c r="B14" s="43" t="str">
        <f ca="1">INDIRECT("Lookup!B48")</f>
        <v>80M Under 11 Boys B</v>
      </c>
      <c r="C14" s="44">
        <f t="shared" ca="1" si="0"/>
        <v>12</v>
      </c>
      <c r="D14" s="44">
        <f t="shared" ca="1" si="0"/>
        <v>6</v>
      </c>
      <c r="E14" s="44">
        <f t="shared" ca="1" si="0"/>
        <v>10</v>
      </c>
      <c r="F14" s="44">
        <f t="shared" ca="1" si="0"/>
        <v>0</v>
      </c>
      <c r="G14" s="44">
        <f t="shared" ca="1" si="0"/>
        <v>8</v>
      </c>
      <c r="H14" s="44">
        <f t="shared" ca="1" si="0"/>
        <v>4</v>
      </c>
      <c r="I14" s="44">
        <f t="shared" ca="1" si="0"/>
        <v>0</v>
      </c>
      <c r="J14" s="45">
        <f t="shared" ca="1" si="0"/>
        <v>0</v>
      </c>
      <c r="L14" s="34" t="str">
        <f ca="1">IF(RIGHT($B14,1)="B",ADDRESS(MATCH($B14,'MALE TRACK'!I:I,0),9,4,,$B$4),ADDRESS(MATCH($B14,'MALE TRACK'!B:B,0),2,4,,$B$4))</f>
        <v>'MALE TRACK'!I47</v>
      </c>
      <c r="N14" s="46" t="str">
        <f t="shared" ca="1" si="1"/>
        <v>Jack Burns</v>
      </c>
      <c r="O14" s="47">
        <f t="shared" ca="1" si="2"/>
        <v>12.4</v>
      </c>
      <c r="P14" s="48">
        <f t="shared" ca="1" si="3"/>
        <v>1</v>
      </c>
    </row>
    <row r="15" spans="2:16" s="33" customFormat="1" x14ac:dyDescent="0.25">
      <c r="B15" s="43" t="str">
        <f ca="1">INDIRECT("Lookup!B49")</f>
        <v>100M Under 13 Boys A</v>
      </c>
      <c r="C15" s="44">
        <f t="shared" ref="C15:J24" ca="1" si="4">SUMIF(OFFSET(INDIRECT($L15),1,3,9,1),C$4,OFFSET(INDIRECT($L15),1,5,9,1))</f>
        <v>6</v>
      </c>
      <c r="D15" s="44">
        <f t="shared" ca="1" si="4"/>
        <v>8</v>
      </c>
      <c r="E15" s="44">
        <f t="shared" ca="1" si="4"/>
        <v>16</v>
      </c>
      <c r="F15" s="44">
        <f t="shared" ca="1" si="4"/>
        <v>14</v>
      </c>
      <c r="G15" s="44">
        <f t="shared" ca="1" si="4"/>
        <v>10</v>
      </c>
      <c r="H15" s="44">
        <f t="shared" ca="1" si="4"/>
        <v>12</v>
      </c>
      <c r="I15" s="44">
        <f t="shared" ca="1" si="4"/>
        <v>4</v>
      </c>
      <c r="J15" s="45">
        <f t="shared" ca="1" si="4"/>
        <v>0</v>
      </c>
      <c r="L15" s="34" t="str">
        <f ca="1">IF(RIGHT($B15,1)="B",ADDRESS(MATCH($B15,'MALE TRACK'!I:I,0),9,4,,$B$4),ADDRESS(MATCH($B15,'MALE TRACK'!B:B,0),2,4,,$B$4))</f>
        <v>'MALE TRACK'!B58</v>
      </c>
      <c r="N15" s="46" t="str">
        <f t="shared" ca="1" si="1"/>
        <v>Ben Sanderson</v>
      </c>
      <c r="O15" s="47">
        <f t="shared" ca="1" si="2"/>
        <v>14.5</v>
      </c>
      <c r="P15" s="48">
        <f t="shared" ca="1" si="3"/>
        <v>6</v>
      </c>
    </row>
    <row r="16" spans="2:16" s="33" customFormat="1" x14ac:dyDescent="0.25">
      <c r="B16" s="43" t="str">
        <f ca="1">INDIRECT("Lookup!B50")</f>
        <v>100M Under 13 Boys B</v>
      </c>
      <c r="C16" s="44">
        <f t="shared" ca="1" si="4"/>
        <v>2</v>
      </c>
      <c r="D16" s="44">
        <f t="shared" ca="1" si="4"/>
        <v>10</v>
      </c>
      <c r="E16" s="44">
        <f t="shared" ca="1" si="4"/>
        <v>8</v>
      </c>
      <c r="F16" s="44">
        <f t="shared" ca="1" si="4"/>
        <v>12</v>
      </c>
      <c r="G16" s="44">
        <f t="shared" ca="1" si="4"/>
        <v>6</v>
      </c>
      <c r="H16" s="44">
        <f t="shared" ca="1" si="4"/>
        <v>4</v>
      </c>
      <c r="I16" s="44">
        <f t="shared" ca="1" si="4"/>
        <v>3</v>
      </c>
      <c r="J16" s="45">
        <f t="shared" ca="1" si="4"/>
        <v>0</v>
      </c>
      <c r="L16" s="34" t="str">
        <f ca="1">IF(RIGHT($B16,1)="B",ADDRESS(MATCH($B16,'MALE TRACK'!I:I,0),9,4,,$B$4),ADDRESS(MATCH($B16,'MALE TRACK'!B:B,0),2,4,,$B$4))</f>
        <v>'MALE TRACK'!I58</v>
      </c>
      <c r="N16" s="46" t="str">
        <f t="shared" ca="1" si="1"/>
        <v>Zach Darroch</v>
      </c>
      <c r="O16" s="47">
        <f t="shared" ca="1" si="2"/>
        <v>15.8</v>
      </c>
      <c r="P16" s="48">
        <f t="shared" ca="1" si="3"/>
        <v>7</v>
      </c>
    </row>
    <row r="17" spans="2:16" s="33" customFormat="1" x14ac:dyDescent="0.25">
      <c r="B17" s="43" t="str">
        <f ca="1">INDIRECT("Lookup!B51")</f>
        <v>100M Under 15 Boys A</v>
      </c>
      <c r="C17" s="44">
        <f t="shared" ca="1" si="4"/>
        <v>6</v>
      </c>
      <c r="D17" s="44">
        <f t="shared" ca="1" si="4"/>
        <v>12</v>
      </c>
      <c r="E17" s="44">
        <f t="shared" ca="1" si="4"/>
        <v>10</v>
      </c>
      <c r="F17" s="44">
        <f t="shared" ca="1" si="4"/>
        <v>14</v>
      </c>
      <c r="G17" s="44">
        <f t="shared" ca="1" si="4"/>
        <v>16</v>
      </c>
      <c r="H17" s="44">
        <f t="shared" ca="1" si="4"/>
        <v>8</v>
      </c>
      <c r="I17" s="44">
        <f t="shared" ca="1" si="4"/>
        <v>4</v>
      </c>
      <c r="J17" s="45">
        <f t="shared" ca="1" si="4"/>
        <v>0</v>
      </c>
      <c r="L17" s="34" t="str">
        <f ca="1">IF(RIGHT($B17,1)="B",ADDRESS(MATCH($B17,'MALE TRACK'!I:I,0),9,4,,$B$4),ADDRESS(MATCH($B17,'MALE TRACK'!B:B,0),2,4,,$B$4))</f>
        <v>'MALE TRACK'!B69</v>
      </c>
      <c r="N17" s="46" t="str">
        <f t="shared" ca="1" si="1"/>
        <v>Evan Mills</v>
      </c>
      <c r="O17" s="47">
        <f t="shared" ca="1" si="2"/>
        <v>14.2</v>
      </c>
      <c r="P17" s="48">
        <f t="shared" ca="1" si="3"/>
        <v>6</v>
      </c>
    </row>
    <row r="18" spans="2:16" s="33" customFormat="1" x14ac:dyDescent="0.25">
      <c r="B18" s="43" t="str">
        <f ca="1">INDIRECT("Lookup!B52")</f>
        <v>100M Under 15 Boys B</v>
      </c>
      <c r="C18" s="44">
        <f t="shared" ca="1" si="4"/>
        <v>12</v>
      </c>
      <c r="D18" s="44">
        <f t="shared" ca="1" si="4"/>
        <v>8</v>
      </c>
      <c r="E18" s="44">
        <f t="shared" ca="1" si="4"/>
        <v>6</v>
      </c>
      <c r="F18" s="44">
        <f t="shared" ca="1" si="4"/>
        <v>10</v>
      </c>
      <c r="G18" s="44">
        <f t="shared" ca="1" si="4"/>
        <v>4</v>
      </c>
      <c r="H18" s="44">
        <f t="shared" ca="1" si="4"/>
        <v>0</v>
      </c>
      <c r="I18" s="44">
        <f t="shared" ca="1" si="4"/>
        <v>0</v>
      </c>
      <c r="J18" s="45">
        <f t="shared" ca="1" si="4"/>
        <v>0</v>
      </c>
      <c r="L18" s="34" t="str">
        <f ca="1">IF(RIGHT($B18,1)="B",ADDRESS(MATCH($B18,'MALE TRACK'!I:I,0),9,4,,$B$4),ADDRESS(MATCH($B18,'MALE TRACK'!B:B,0),2,4,,$B$4))</f>
        <v>'MALE TRACK'!I69</v>
      </c>
      <c r="N18" s="46" t="str">
        <f t="shared" ca="1" si="1"/>
        <v>Ross Morgan</v>
      </c>
      <c r="O18" s="47">
        <f t="shared" ca="1" si="2"/>
        <v>12.1</v>
      </c>
      <c r="P18" s="48">
        <f t="shared" ca="1" si="3"/>
        <v>1</v>
      </c>
    </row>
    <row r="19" spans="2:16" s="33" customFormat="1" x14ac:dyDescent="0.25">
      <c r="B19" s="43" t="str">
        <f ca="1">INDIRECT("Lookup!B53")</f>
        <v>100M Under 17 Men A</v>
      </c>
      <c r="C19" s="44">
        <f t="shared" ca="1" si="4"/>
        <v>12</v>
      </c>
      <c r="D19" s="44">
        <f t="shared" ca="1" si="4"/>
        <v>16</v>
      </c>
      <c r="E19" s="44">
        <f t="shared" ca="1" si="4"/>
        <v>8</v>
      </c>
      <c r="F19" s="44">
        <f t="shared" ca="1" si="4"/>
        <v>14</v>
      </c>
      <c r="G19" s="44">
        <f t="shared" ca="1" si="4"/>
        <v>10</v>
      </c>
      <c r="H19" s="44">
        <f t="shared" ca="1" si="4"/>
        <v>0</v>
      </c>
      <c r="I19" s="44">
        <f t="shared" ca="1" si="4"/>
        <v>0</v>
      </c>
      <c r="J19" s="45">
        <f t="shared" ca="1" si="4"/>
        <v>0</v>
      </c>
      <c r="L19" s="34" t="str">
        <f ca="1">IF(RIGHT($B19,1)="B",ADDRESS(MATCH($B19,'MALE TRACK'!I:I,0),9,4,,$B$4),ADDRESS(MATCH($B19,'MALE TRACK'!B:B,0),2,4,,$B$4))</f>
        <v>'MALE TRACK'!B80</v>
      </c>
      <c r="N19" s="46" t="str">
        <f t="shared" ca="1" si="1"/>
        <v>Kyle McAulay</v>
      </c>
      <c r="O19" s="47">
        <f t="shared" ca="1" si="2"/>
        <v>11.7</v>
      </c>
      <c r="P19" s="48">
        <f t="shared" ca="1" si="3"/>
        <v>3</v>
      </c>
    </row>
    <row r="20" spans="2:16" s="33" customFormat="1" x14ac:dyDescent="0.25">
      <c r="B20" s="43" t="str">
        <f ca="1">INDIRECT("Lookup!B54")</f>
        <v>100M Under 17 Men B</v>
      </c>
      <c r="C20" s="44">
        <f t="shared" ca="1" si="4"/>
        <v>0</v>
      </c>
      <c r="D20" s="44">
        <f t="shared" ca="1" si="4"/>
        <v>12</v>
      </c>
      <c r="E20" s="44">
        <f t="shared" ca="1" si="4"/>
        <v>0</v>
      </c>
      <c r="F20" s="44">
        <f t="shared" ca="1" si="4"/>
        <v>0</v>
      </c>
      <c r="G20" s="44">
        <f t="shared" ca="1" si="4"/>
        <v>0</v>
      </c>
      <c r="H20" s="44">
        <f t="shared" ca="1" si="4"/>
        <v>0</v>
      </c>
      <c r="I20" s="44">
        <f t="shared" ca="1" si="4"/>
        <v>0</v>
      </c>
      <c r="J20" s="45">
        <f t="shared" ca="1" si="4"/>
        <v>0</v>
      </c>
      <c r="L20" s="34" t="str">
        <f ca="1">IF(RIGHT($B20,1)="B",ADDRESS(MATCH($B20,'MALE TRACK'!I:I,0),9,4,,$B$4),ADDRESS(MATCH($B20,'MALE TRACK'!B:B,0),2,4,,$B$4))</f>
        <v>'MALE TRACK'!I80</v>
      </c>
      <c r="N20" s="46">
        <f ca="1">OFFSET(INDIRECT(L20),P20+1,2)</f>
        <v>0</v>
      </c>
      <c r="O20" s="47">
        <f ca="1">OFFSET(INDIRECT(L20),P20+1,4)</f>
        <v>0</v>
      </c>
      <c r="P20" s="48">
        <f t="shared" ca="1" si="3"/>
        <v>2</v>
      </c>
    </row>
    <row r="21" spans="2:16" s="33" customFormat="1" x14ac:dyDescent="0.25">
      <c r="B21" s="43" t="str">
        <f ca="1">INDIRECT("Lookup!B55")</f>
        <v>100M Senior Men A</v>
      </c>
      <c r="C21" s="44">
        <f t="shared" ca="1" si="4"/>
        <v>14</v>
      </c>
      <c r="D21" s="44">
        <f t="shared" ca="1" si="4"/>
        <v>6</v>
      </c>
      <c r="E21" s="44">
        <f t="shared" ca="1" si="4"/>
        <v>12</v>
      </c>
      <c r="F21" s="44">
        <f t="shared" ca="1" si="4"/>
        <v>10</v>
      </c>
      <c r="G21" s="44">
        <f t="shared" ca="1" si="4"/>
        <v>16</v>
      </c>
      <c r="H21" s="44">
        <f t="shared" ca="1" si="4"/>
        <v>8</v>
      </c>
      <c r="I21" s="44">
        <f t="shared" ca="1" si="4"/>
        <v>0</v>
      </c>
      <c r="J21" s="45">
        <f t="shared" ca="1" si="4"/>
        <v>0</v>
      </c>
      <c r="L21" s="34" t="str">
        <f ca="1">IF(RIGHT($B21,1)="B",ADDRESS(MATCH($B21,'MALE TRACK'!I:I,0),9,4,,$B$4),ADDRESS(MATCH($B21,'MALE TRACK'!B:B,0),2,4,,$B$4))</f>
        <v>'MALE TRACK'!B91</v>
      </c>
      <c r="N21" s="46" t="str">
        <f ca="1">OFFSET(INDIRECT(L21),P21+1,2)</f>
        <v>Zac Bryson</v>
      </c>
      <c r="O21" s="47">
        <f ca="1">OFFSET(INDIRECT(L21),P21+1,4)</f>
        <v>11</v>
      </c>
      <c r="P21" s="48">
        <f t="shared" ca="1" si="3"/>
        <v>2</v>
      </c>
    </row>
    <row r="22" spans="2:16" s="33" customFormat="1" x14ac:dyDescent="0.25">
      <c r="B22" s="43" t="str">
        <f ca="1">INDIRECT("Lookup!B56")</f>
        <v>100M Senior Men B</v>
      </c>
      <c r="C22" s="44">
        <f t="shared" ca="1" si="4"/>
        <v>12</v>
      </c>
      <c r="D22" s="44">
        <f t="shared" ca="1" si="4"/>
        <v>0</v>
      </c>
      <c r="E22" s="44">
        <f t="shared" ca="1" si="4"/>
        <v>6</v>
      </c>
      <c r="F22" s="44">
        <f t="shared" ca="1" si="4"/>
        <v>8</v>
      </c>
      <c r="G22" s="44">
        <f t="shared" ca="1" si="4"/>
        <v>10</v>
      </c>
      <c r="H22" s="44">
        <f t="shared" ca="1" si="4"/>
        <v>4</v>
      </c>
      <c r="I22" s="44">
        <f t="shared" ca="1" si="4"/>
        <v>0</v>
      </c>
      <c r="J22" s="45">
        <f t="shared" ca="1" si="4"/>
        <v>0</v>
      </c>
      <c r="L22" s="34" t="str">
        <f ca="1">IF(RIGHT($B22,1)="B",ADDRESS(MATCH($B22,'MALE TRACK'!I:I,0),9,4,,$B$4),ADDRESS(MATCH($B22,'MALE TRACK'!B:B,0),2,4,,$B$4))</f>
        <v>'MALE TRACK'!I91</v>
      </c>
      <c r="N22" s="46" t="str">
        <f ca="1">OFFSET(INDIRECT(L22),P22+1,2)</f>
        <v>Iain McEwan</v>
      </c>
      <c r="O22" s="47">
        <f ca="1">OFFSET(INDIRECT(L22),P22+1,4)</f>
        <v>11</v>
      </c>
      <c r="P22" s="48">
        <f t="shared" ca="1" si="3"/>
        <v>1</v>
      </c>
    </row>
    <row r="23" spans="2:16" s="33" customFormat="1" x14ac:dyDescent="0.25">
      <c r="B23" s="49" t="str">
        <f ca="1">INDIRECT("Lookup!B57")</f>
        <v>100M Masters Men A</v>
      </c>
      <c r="C23" s="44">
        <f t="shared" ca="1" si="4"/>
        <v>16</v>
      </c>
      <c r="D23" s="44">
        <f t="shared" ca="1" si="4"/>
        <v>12</v>
      </c>
      <c r="E23" s="44">
        <f t="shared" ca="1" si="4"/>
        <v>4</v>
      </c>
      <c r="F23" s="44">
        <f t="shared" ca="1" si="4"/>
        <v>10</v>
      </c>
      <c r="G23" s="44">
        <f t="shared" ca="1" si="4"/>
        <v>8</v>
      </c>
      <c r="H23" s="44">
        <f t="shared" ca="1" si="4"/>
        <v>14</v>
      </c>
      <c r="I23" s="44">
        <f t="shared" ca="1" si="4"/>
        <v>6</v>
      </c>
      <c r="J23" s="45">
        <f t="shared" ca="1" si="4"/>
        <v>0</v>
      </c>
      <c r="L23" s="34" t="str">
        <f ca="1">IF(RIGHT($B23,1)="B",ADDRESS(MATCH($B23,'MALE TRACK'!I:I,0),9,4,,$B$4),ADDRESS(MATCH($B23,'MALE TRACK'!B:B,0),2,4,,$B$4))</f>
        <v>'MALE TRACK'!B102</v>
      </c>
      <c r="N23" s="46" t="str">
        <f t="shared" ref="N23:N46" ca="1" si="5">OFFSET(INDIRECT(L23),P23+1,2)</f>
        <v>Simon Wroe</v>
      </c>
      <c r="O23" s="47">
        <f t="shared" ref="O23:O46" ca="1" si="6">OFFSET(INDIRECT(L23),P23+1,4)</f>
        <v>12.4</v>
      </c>
      <c r="P23" s="48">
        <f t="shared" ca="1" si="3"/>
        <v>1</v>
      </c>
    </row>
    <row r="24" spans="2:16" s="33" customFormat="1" x14ac:dyDescent="0.25">
      <c r="B24" s="43" t="str">
        <f ca="1">INDIRECT("Lookup!B58")</f>
        <v>100M Masters Men B</v>
      </c>
      <c r="C24" s="44">
        <f t="shared" ca="1" si="4"/>
        <v>4</v>
      </c>
      <c r="D24" s="44">
        <f t="shared" ca="1" si="4"/>
        <v>8</v>
      </c>
      <c r="E24" s="44">
        <f t="shared" ca="1" si="4"/>
        <v>10</v>
      </c>
      <c r="F24" s="44">
        <f t="shared" ca="1" si="4"/>
        <v>6</v>
      </c>
      <c r="G24" s="44">
        <f t="shared" ca="1" si="4"/>
        <v>0</v>
      </c>
      <c r="H24" s="44">
        <f t="shared" ca="1" si="4"/>
        <v>12</v>
      </c>
      <c r="I24" s="44">
        <f t="shared" ca="1" si="4"/>
        <v>0</v>
      </c>
      <c r="J24" s="45">
        <f t="shared" ca="1" si="4"/>
        <v>0</v>
      </c>
      <c r="L24" s="34" t="str">
        <f ca="1">IF(RIGHT($B24,1)="B",ADDRESS(MATCH($B24,'MALE TRACK'!I:I,0),9,4,,$B$4),ADDRESS(MATCH($B24,'MALE TRACK'!B:B,0),2,4,,$B$4))</f>
        <v>'MALE TRACK'!I102</v>
      </c>
      <c r="N24" s="46" t="str">
        <f t="shared" ca="1" si="5"/>
        <v>David Cathie</v>
      </c>
      <c r="O24" s="47">
        <f t="shared" ca="1" si="6"/>
        <v>14.4</v>
      </c>
      <c r="P24" s="48">
        <f t="shared" ca="1" si="3"/>
        <v>5</v>
      </c>
    </row>
    <row r="25" spans="2:16" s="33" customFormat="1" x14ac:dyDescent="0.25">
      <c r="B25" s="43" t="str">
        <f ca="1">INDIRECT("Lookup!B59")</f>
        <v>600M Under 11 Boys A</v>
      </c>
      <c r="C25" s="44">
        <f t="shared" ref="C25:J34" ca="1" si="7">SUMIF(OFFSET(INDIRECT($L25),1,3,9,1),C$4,OFFSET(INDIRECT($L25),1,5,9,1))</f>
        <v>12</v>
      </c>
      <c r="D25" s="44">
        <f t="shared" ca="1" si="7"/>
        <v>16</v>
      </c>
      <c r="E25" s="44">
        <f t="shared" ca="1" si="7"/>
        <v>8</v>
      </c>
      <c r="F25" s="44">
        <f t="shared" ca="1" si="7"/>
        <v>0</v>
      </c>
      <c r="G25" s="44">
        <f t="shared" ca="1" si="7"/>
        <v>14</v>
      </c>
      <c r="H25" s="44">
        <f t="shared" ca="1" si="7"/>
        <v>6</v>
      </c>
      <c r="I25" s="44">
        <f t="shared" ca="1" si="7"/>
        <v>10</v>
      </c>
      <c r="J25" s="45">
        <f t="shared" ca="1" si="7"/>
        <v>0</v>
      </c>
      <c r="L25" s="34" t="str">
        <f ca="1">IF(RIGHT($B25,1)="B",ADDRESS(MATCH($B25,'MALE TRACK'!I:I,0),9,4,,$B$4),ADDRESS(MATCH($B25,'MALE TRACK'!B:B,0),2,4,,$B$4))</f>
        <v>'MALE TRACK'!B113</v>
      </c>
      <c r="N25" s="46" t="str">
        <f t="shared" ca="1" si="5"/>
        <v>Reece Alyvin</v>
      </c>
      <c r="O25" s="47">
        <f t="shared" ca="1" si="6"/>
        <v>1.4629629629629628E-3</v>
      </c>
      <c r="P25" s="48">
        <f t="shared" ca="1" si="3"/>
        <v>3</v>
      </c>
    </row>
    <row r="26" spans="2:16" s="33" customFormat="1" x14ac:dyDescent="0.25">
      <c r="B26" s="43" t="str">
        <f ca="1">INDIRECT("Lookup!B60")</f>
        <v>600M Under 11 Boys B</v>
      </c>
      <c r="C26" s="44">
        <f t="shared" ca="1" si="7"/>
        <v>0</v>
      </c>
      <c r="D26" s="44">
        <f t="shared" ca="1" si="7"/>
        <v>12</v>
      </c>
      <c r="E26" s="44">
        <f t="shared" ca="1" si="7"/>
        <v>10</v>
      </c>
      <c r="F26" s="44">
        <f t="shared" ca="1" si="7"/>
        <v>0</v>
      </c>
      <c r="G26" s="44">
        <f t="shared" ca="1" si="7"/>
        <v>8</v>
      </c>
      <c r="H26" s="44">
        <f t="shared" ca="1" si="7"/>
        <v>6</v>
      </c>
      <c r="I26" s="44">
        <f t="shared" ca="1" si="7"/>
        <v>0</v>
      </c>
      <c r="J26" s="45">
        <f t="shared" ca="1" si="7"/>
        <v>0</v>
      </c>
      <c r="L26" s="34" t="str">
        <f ca="1">IF(RIGHT($B26,1)="B",ADDRESS(MATCH($B26,'MALE TRACK'!I:I,0),9,4,,$B$4),ADDRESS(MATCH($B26,'MALE TRACK'!B:B,0),2,4,,$B$4))</f>
        <v>'MALE TRACK'!I113</v>
      </c>
      <c r="N26" s="46">
        <f t="shared" ca="1" si="5"/>
        <v>0</v>
      </c>
      <c r="O26" s="47">
        <f t="shared" ca="1" si="6"/>
        <v>0</v>
      </c>
      <c r="P26" s="48">
        <f t="shared" ca="1" si="3"/>
        <v>5</v>
      </c>
    </row>
    <row r="27" spans="2:16" s="33" customFormat="1" x14ac:dyDescent="0.25">
      <c r="B27" s="49" t="str">
        <f ca="1">INDIRECT("Lookup!B61")</f>
        <v>800M Under 13 Boys A</v>
      </c>
      <c r="C27" s="44">
        <f t="shared" ca="1" si="7"/>
        <v>6</v>
      </c>
      <c r="D27" s="44">
        <f t="shared" ca="1" si="7"/>
        <v>4</v>
      </c>
      <c r="E27" s="44">
        <f t="shared" ca="1" si="7"/>
        <v>8</v>
      </c>
      <c r="F27" s="44">
        <f t="shared" ca="1" si="7"/>
        <v>14</v>
      </c>
      <c r="G27" s="44">
        <f t="shared" ca="1" si="7"/>
        <v>12</v>
      </c>
      <c r="H27" s="44">
        <f t="shared" ca="1" si="7"/>
        <v>10</v>
      </c>
      <c r="I27" s="44">
        <f t="shared" ca="1" si="7"/>
        <v>16</v>
      </c>
      <c r="J27" s="45">
        <f t="shared" ca="1" si="7"/>
        <v>0</v>
      </c>
      <c r="L27" s="34" t="str">
        <f ca="1">IF(RIGHT($B27,1)="B",ADDRESS(MATCH($B27,'MALE TRACK'!I:I,0),9,4,,$B$4),ADDRESS(MATCH($B27,'MALE TRACK'!B:B,0),2,4,,$B$4))</f>
        <v>'MALE TRACK'!B124</v>
      </c>
      <c r="N27" s="46" t="str">
        <f t="shared" ca="1" si="5"/>
        <v>Ronan Burns</v>
      </c>
      <c r="O27" s="47">
        <f t="shared" ca="1" si="6"/>
        <v>2.0671296296296297E-3</v>
      </c>
      <c r="P27" s="48">
        <f t="shared" ca="1" si="3"/>
        <v>6</v>
      </c>
    </row>
    <row r="28" spans="2:16" s="33" customFormat="1" x14ac:dyDescent="0.25">
      <c r="B28" s="43" t="str">
        <f ca="1">INDIRECT("Lookup!B62")</f>
        <v>800M Under 13 Boys B</v>
      </c>
      <c r="C28" s="44">
        <f t="shared" ca="1" si="7"/>
        <v>0</v>
      </c>
      <c r="D28" s="44">
        <f t="shared" ca="1" si="7"/>
        <v>3</v>
      </c>
      <c r="E28" s="44">
        <f t="shared" ca="1" si="7"/>
        <v>6</v>
      </c>
      <c r="F28" s="44">
        <f t="shared" ca="1" si="7"/>
        <v>10</v>
      </c>
      <c r="G28" s="44">
        <f t="shared" ca="1" si="7"/>
        <v>8</v>
      </c>
      <c r="H28" s="44">
        <f t="shared" ca="1" si="7"/>
        <v>4</v>
      </c>
      <c r="I28" s="44">
        <f t="shared" ca="1" si="7"/>
        <v>12</v>
      </c>
      <c r="J28" s="45">
        <f t="shared" ca="1" si="7"/>
        <v>0</v>
      </c>
      <c r="L28" s="34" t="str">
        <f ca="1">IF(RIGHT($B28,1)="B",ADDRESS(MATCH($B28,'MALE TRACK'!I:I,0),9,4,,$B$4),ADDRESS(MATCH($B28,'MALE TRACK'!B:B,0),2,4,,$B$4))</f>
        <v>'MALE TRACK'!I124</v>
      </c>
      <c r="N28" s="46">
        <f t="shared" ca="1" si="5"/>
        <v>0</v>
      </c>
      <c r="O28" s="47">
        <f t="shared" ca="1" si="6"/>
        <v>0</v>
      </c>
      <c r="P28" s="48">
        <f t="shared" ca="1" si="3"/>
        <v>7</v>
      </c>
    </row>
    <row r="29" spans="2:16" s="33" customFormat="1" x14ac:dyDescent="0.25">
      <c r="B29" s="43" t="str">
        <f ca="1">INDIRECT("Lookup!B63")</f>
        <v>800M Under 15 Boys A</v>
      </c>
      <c r="C29" s="44">
        <f t="shared" ca="1" si="7"/>
        <v>16</v>
      </c>
      <c r="D29" s="44">
        <f t="shared" ca="1" si="7"/>
        <v>14</v>
      </c>
      <c r="E29" s="44">
        <f t="shared" ca="1" si="7"/>
        <v>0</v>
      </c>
      <c r="F29" s="44">
        <f t="shared" ca="1" si="7"/>
        <v>8</v>
      </c>
      <c r="G29" s="44">
        <f t="shared" ca="1" si="7"/>
        <v>12</v>
      </c>
      <c r="H29" s="44">
        <f t="shared" ca="1" si="7"/>
        <v>10</v>
      </c>
      <c r="I29" s="44">
        <f t="shared" ca="1" si="7"/>
        <v>6</v>
      </c>
      <c r="J29" s="45">
        <f t="shared" ca="1" si="7"/>
        <v>0</v>
      </c>
      <c r="L29" s="34" t="str">
        <f ca="1">IF(RIGHT($B29,1)="B",ADDRESS(MATCH($B29,'MALE TRACK'!I:I,0),9,4,,$B$4),ADDRESS(MATCH($B29,'MALE TRACK'!B:B,0),2,4,,$B$4))</f>
        <v>'MALE TRACK'!B135</v>
      </c>
      <c r="N29" s="46" t="str">
        <f t="shared" ca="1" si="5"/>
        <v>Daniel Boyle</v>
      </c>
      <c r="O29" s="47">
        <f t="shared" ca="1" si="6"/>
        <v>1.5856481481481479E-3</v>
      </c>
      <c r="P29" s="48">
        <f t="shared" ca="1" si="3"/>
        <v>1</v>
      </c>
    </row>
    <row r="30" spans="2:16" s="33" customFormat="1" x14ac:dyDescent="0.25">
      <c r="B30" s="43" t="str">
        <f ca="1">INDIRECT("Lookup!B64")</f>
        <v>800M Under 15 Boys B</v>
      </c>
      <c r="C30" s="44">
        <f t="shared" ca="1" si="7"/>
        <v>0</v>
      </c>
      <c r="D30" s="44">
        <f t="shared" ca="1" si="7"/>
        <v>10</v>
      </c>
      <c r="E30" s="44">
        <f t="shared" ca="1" si="7"/>
        <v>0</v>
      </c>
      <c r="F30" s="44">
        <f t="shared" ca="1" si="7"/>
        <v>0</v>
      </c>
      <c r="G30" s="44">
        <f t="shared" ca="1" si="7"/>
        <v>12</v>
      </c>
      <c r="H30" s="44">
        <f t="shared" ca="1" si="7"/>
        <v>0</v>
      </c>
      <c r="I30" s="44">
        <f t="shared" ca="1" si="7"/>
        <v>0</v>
      </c>
      <c r="J30" s="45">
        <f t="shared" ca="1" si="7"/>
        <v>0</v>
      </c>
      <c r="L30" s="34" t="str">
        <f ca="1">IF(RIGHT($B30,1)="B",ADDRESS(MATCH($B30,'MALE TRACK'!I:I,0),9,4,,$B$4),ADDRESS(MATCH($B30,'MALE TRACK'!B:B,0),2,4,,$B$4))</f>
        <v>'MALE TRACK'!I135</v>
      </c>
      <c r="N30" s="46">
        <f t="shared" ca="1" si="5"/>
        <v>0</v>
      </c>
      <c r="O30" s="47">
        <f t="shared" ca="1" si="6"/>
        <v>0</v>
      </c>
      <c r="P30" s="48">
        <f t="shared" ca="1" si="3"/>
        <v>3</v>
      </c>
    </row>
    <row r="31" spans="2:16" s="33" customFormat="1" x14ac:dyDescent="0.25">
      <c r="B31" s="49" t="str">
        <f ca="1">INDIRECT("Lookup!B65")</f>
        <v>800M Under 17 Men A</v>
      </c>
      <c r="C31" s="44">
        <f t="shared" ca="1" si="7"/>
        <v>10</v>
      </c>
      <c r="D31" s="44">
        <f t="shared" ca="1" si="7"/>
        <v>14</v>
      </c>
      <c r="E31" s="44">
        <f t="shared" ca="1" si="7"/>
        <v>0</v>
      </c>
      <c r="F31" s="44">
        <f t="shared" ca="1" si="7"/>
        <v>16</v>
      </c>
      <c r="G31" s="44">
        <f t="shared" ca="1" si="7"/>
        <v>12</v>
      </c>
      <c r="H31" s="44">
        <f t="shared" ca="1" si="7"/>
        <v>0</v>
      </c>
      <c r="I31" s="44">
        <f t="shared" ca="1" si="7"/>
        <v>0</v>
      </c>
      <c r="J31" s="45">
        <f t="shared" ca="1" si="7"/>
        <v>0</v>
      </c>
      <c r="L31" s="34" t="str">
        <f ca="1">IF(RIGHT($B31,1)="B",ADDRESS(MATCH($B31,'MALE TRACK'!I:I,0),9,4,,$B$4),ADDRESS(MATCH($B31,'MALE TRACK'!B:B,0),2,4,,$B$4))</f>
        <v>'MALE TRACK'!B146</v>
      </c>
      <c r="N31" s="46" t="str">
        <f t="shared" ca="1" si="5"/>
        <v>Kai Newell</v>
      </c>
      <c r="O31" s="47">
        <f t="shared" ca="1" si="6"/>
        <v>1.5995370370370371E-3</v>
      </c>
      <c r="P31" s="48">
        <f t="shared" ca="1" si="3"/>
        <v>4</v>
      </c>
    </row>
    <row r="32" spans="2:16" s="33" customFormat="1" x14ac:dyDescent="0.25">
      <c r="B32" s="43" t="str">
        <f ca="1">INDIRECT("Lookup!B66")</f>
        <v>800M Under 17 Men B</v>
      </c>
      <c r="C32" s="44">
        <f t="shared" ca="1" si="7"/>
        <v>0</v>
      </c>
      <c r="D32" s="44">
        <f t="shared" ca="1" si="7"/>
        <v>10</v>
      </c>
      <c r="E32" s="44">
        <f t="shared" ca="1" si="7"/>
        <v>0</v>
      </c>
      <c r="F32" s="44">
        <f t="shared" ca="1" si="7"/>
        <v>12</v>
      </c>
      <c r="G32" s="44">
        <f t="shared" ca="1" si="7"/>
        <v>0</v>
      </c>
      <c r="H32" s="44">
        <f t="shared" ca="1" si="7"/>
        <v>0</v>
      </c>
      <c r="I32" s="44">
        <f t="shared" ca="1" si="7"/>
        <v>0</v>
      </c>
      <c r="J32" s="45">
        <f t="shared" ca="1" si="7"/>
        <v>0</v>
      </c>
      <c r="L32" s="34" t="str">
        <f ca="1">IF(RIGHT($B32,1)="B",ADDRESS(MATCH($B32,'MALE TRACK'!I:I,0),9,4,,$B$4),ADDRESS(MATCH($B32,'MALE TRACK'!B:B,0),2,4,,$B$4))</f>
        <v>'MALE TRACK'!I146</v>
      </c>
      <c r="N32" s="46">
        <f t="shared" ca="1" si="5"/>
        <v>0</v>
      </c>
      <c r="O32" s="47">
        <f t="shared" ca="1" si="6"/>
        <v>0</v>
      </c>
      <c r="P32" s="48">
        <f t="shared" ca="1" si="3"/>
        <v>3</v>
      </c>
    </row>
    <row r="33" spans="2:16" s="33" customFormat="1" x14ac:dyDescent="0.25">
      <c r="B33" s="43" t="str">
        <f ca="1">INDIRECT("Lookup!B67")</f>
        <v>800M Senior Men A</v>
      </c>
      <c r="C33" s="44">
        <f t="shared" ca="1" si="7"/>
        <v>10</v>
      </c>
      <c r="D33" s="44">
        <f t="shared" ca="1" si="7"/>
        <v>12</v>
      </c>
      <c r="E33" s="44">
        <f t="shared" ca="1" si="7"/>
        <v>0</v>
      </c>
      <c r="F33" s="44">
        <f t="shared" ca="1" si="7"/>
        <v>16</v>
      </c>
      <c r="G33" s="44">
        <f t="shared" ca="1" si="7"/>
        <v>8</v>
      </c>
      <c r="H33" s="44">
        <f t="shared" ca="1" si="7"/>
        <v>14</v>
      </c>
      <c r="I33" s="44">
        <f t="shared" ca="1" si="7"/>
        <v>0</v>
      </c>
      <c r="J33" s="45">
        <f t="shared" ca="1" si="7"/>
        <v>0</v>
      </c>
      <c r="L33" s="34" t="str">
        <f ca="1">IF(RIGHT($B33,1)="B",ADDRESS(MATCH($B33,'MALE TRACK'!I:I,0),9,4,,$B$4),ADDRESS(MATCH($B33,'MALE TRACK'!B:B,0),2,4,,$B$4))</f>
        <v>'MALE TRACK'!B157</v>
      </c>
      <c r="N33" s="46" t="str">
        <f t="shared" ca="1" si="5"/>
        <v>Craig Whyteside</v>
      </c>
      <c r="O33" s="47">
        <f t="shared" ca="1" si="6"/>
        <v>1.5810185185185187E-3</v>
      </c>
      <c r="P33" s="48">
        <f t="shared" ca="1" si="3"/>
        <v>4</v>
      </c>
    </row>
    <row r="34" spans="2:16" s="33" customFormat="1" x14ac:dyDescent="0.25">
      <c r="B34" s="43" t="str">
        <f ca="1">INDIRECT("Lookup!B68")</f>
        <v>800M Senior Men B</v>
      </c>
      <c r="C34" s="44">
        <f t="shared" ca="1" si="7"/>
        <v>0</v>
      </c>
      <c r="D34" s="44">
        <f t="shared" ca="1" si="7"/>
        <v>12</v>
      </c>
      <c r="E34" s="44">
        <f t="shared" ca="1" si="7"/>
        <v>0</v>
      </c>
      <c r="F34" s="44">
        <f t="shared" ca="1" si="7"/>
        <v>0</v>
      </c>
      <c r="G34" s="44">
        <f t="shared" ca="1" si="7"/>
        <v>10</v>
      </c>
      <c r="H34" s="44">
        <f t="shared" ca="1" si="7"/>
        <v>0</v>
      </c>
      <c r="I34" s="44">
        <f t="shared" ca="1" si="7"/>
        <v>0</v>
      </c>
      <c r="J34" s="45">
        <f t="shared" ca="1" si="7"/>
        <v>0</v>
      </c>
      <c r="L34" s="34" t="str">
        <f ca="1">IF(RIGHT($B34,1)="B",ADDRESS(MATCH($B34,'MALE TRACK'!I:I,0),9,4,,$B$4),ADDRESS(MATCH($B34,'MALE TRACK'!B:B,0),2,4,,$B$4))</f>
        <v>'MALE TRACK'!I157</v>
      </c>
      <c r="N34" s="46">
        <f t="shared" ca="1" si="5"/>
        <v>0</v>
      </c>
      <c r="O34" s="47">
        <f t="shared" ca="1" si="6"/>
        <v>0</v>
      </c>
      <c r="P34" s="48">
        <f t="shared" ca="1" si="3"/>
        <v>3</v>
      </c>
    </row>
    <row r="35" spans="2:16" s="33" customFormat="1" x14ac:dyDescent="0.25">
      <c r="B35" s="49" t="str">
        <f ca="1">INDIRECT("Lookup!B69")</f>
        <v>800M Masters Men A</v>
      </c>
      <c r="C35" s="44">
        <f t="shared" ref="C35:J46" ca="1" si="8">SUMIF(OFFSET(INDIRECT($L35),1,3,9,1),C$4,OFFSET(INDIRECT($L35),1,5,9,1))</f>
        <v>8</v>
      </c>
      <c r="D35" s="44">
        <f t="shared" ca="1" si="8"/>
        <v>14</v>
      </c>
      <c r="E35" s="44">
        <f t="shared" ca="1" si="8"/>
        <v>4</v>
      </c>
      <c r="F35" s="44">
        <f t="shared" ca="1" si="8"/>
        <v>16</v>
      </c>
      <c r="G35" s="44">
        <f t="shared" ca="1" si="8"/>
        <v>12</v>
      </c>
      <c r="H35" s="44">
        <f t="shared" ca="1" si="8"/>
        <v>10</v>
      </c>
      <c r="I35" s="44">
        <f t="shared" ca="1" si="8"/>
        <v>6</v>
      </c>
      <c r="J35" s="45">
        <f t="shared" ca="1" si="8"/>
        <v>0</v>
      </c>
      <c r="L35" s="34" t="str">
        <f ca="1">IF(RIGHT($B35,1)="B",ADDRESS(MATCH($B35,'MALE TRACK'!I:I,0),9,4,,$B$4),ADDRESS(MATCH($B35,'MALE TRACK'!B:B,0),2,4,,$B$4))</f>
        <v>'MALE TRACK'!B168</v>
      </c>
      <c r="N35" s="46" t="str">
        <f t="shared" ca="1" si="5"/>
        <v>Simon Wroe</v>
      </c>
      <c r="O35" s="47">
        <f t="shared" ca="1" si="6"/>
        <v>1.9097222222222222E-3</v>
      </c>
      <c r="P35" s="48">
        <f t="shared" ca="1" si="3"/>
        <v>5</v>
      </c>
    </row>
    <row r="36" spans="2:16" s="33" customFormat="1" x14ac:dyDescent="0.25">
      <c r="B36" s="43" t="str">
        <f ca="1">INDIRECT("Lookup!B70")</f>
        <v>800M Masters Men B</v>
      </c>
      <c r="C36" s="44">
        <f t="shared" ca="1" si="8"/>
        <v>0</v>
      </c>
      <c r="D36" s="44">
        <f t="shared" ca="1" si="8"/>
        <v>0</v>
      </c>
      <c r="E36" s="44">
        <f t="shared" ca="1" si="8"/>
        <v>0</v>
      </c>
      <c r="F36" s="44">
        <f t="shared" ca="1" si="8"/>
        <v>12</v>
      </c>
      <c r="G36" s="44">
        <f t="shared" ca="1" si="8"/>
        <v>0</v>
      </c>
      <c r="H36" s="44">
        <f t="shared" ca="1" si="8"/>
        <v>0</v>
      </c>
      <c r="I36" s="44">
        <f t="shared" ca="1" si="8"/>
        <v>0</v>
      </c>
      <c r="J36" s="45">
        <f t="shared" ca="1" si="8"/>
        <v>0</v>
      </c>
      <c r="L36" s="34" t="str">
        <f ca="1">IF(RIGHT($B36,1)="B",ADDRESS(MATCH($B36,'MALE TRACK'!I:I,0),9,4,,$B$4),ADDRESS(MATCH($B36,'MALE TRACK'!B:B,0),2,4,,$B$4))</f>
        <v>'MALE TRACK'!I168</v>
      </c>
      <c r="N36" s="46">
        <f t="shared" ca="1" si="5"/>
        <v>0</v>
      </c>
      <c r="O36" s="47">
        <f t="shared" ca="1" si="6"/>
        <v>0</v>
      </c>
      <c r="P36" s="48">
        <f t="shared" ca="1" si="3"/>
        <v>2</v>
      </c>
    </row>
    <row r="37" spans="2:16" s="33" customFormat="1" x14ac:dyDescent="0.25">
      <c r="B37" s="43" t="str">
        <f ca="1">INDIRECT("Lookup!B71")</f>
        <v>4 X 100M Under 11 Boys</v>
      </c>
      <c r="C37" s="44">
        <f t="shared" ca="1" si="8"/>
        <v>10</v>
      </c>
      <c r="D37" s="44">
        <f t="shared" ca="1" si="8"/>
        <v>16</v>
      </c>
      <c r="E37" s="44">
        <f t="shared" ca="1" si="8"/>
        <v>14</v>
      </c>
      <c r="F37" s="44">
        <f t="shared" ca="1" si="8"/>
        <v>0</v>
      </c>
      <c r="G37" s="44">
        <f t="shared" ca="1" si="8"/>
        <v>12</v>
      </c>
      <c r="H37" s="44">
        <f t="shared" ca="1" si="8"/>
        <v>0</v>
      </c>
      <c r="I37" s="44">
        <f t="shared" ca="1" si="8"/>
        <v>0</v>
      </c>
      <c r="J37" s="45">
        <f t="shared" ca="1" si="8"/>
        <v>0</v>
      </c>
      <c r="L37" s="34" t="str">
        <f ca="1">IF(RIGHT($B37,1)="B",ADDRESS(MATCH($B37,'MALE TRACK'!I:I,0),9,4,,$B$4),ADDRESS(MATCH($B37,'MALE TRACK'!B:B,0),2,4,,$B$4))</f>
        <v>'MALE TRACK'!B179</v>
      </c>
      <c r="N37" s="46">
        <f t="shared" ca="1" si="5"/>
        <v>0</v>
      </c>
      <c r="O37" s="47">
        <f t="shared" ca="1" si="6"/>
        <v>69.2</v>
      </c>
      <c r="P37" s="48">
        <f t="shared" ca="1" si="3"/>
        <v>4</v>
      </c>
    </row>
    <row r="38" spans="2:16" s="33" customFormat="1" x14ac:dyDescent="0.25">
      <c r="B38" s="43" t="str">
        <f ca="1">INDIRECT("Lookup!B72")</f>
        <v>-</v>
      </c>
      <c r="C38" s="44">
        <f t="shared" ca="1" si="8"/>
        <v>0</v>
      </c>
      <c r="D38" s="44">
        <f t="shared" ca="1" si="8"/>
        <v>0</v>
      </c>
      <c r="E38" s="44">
        <f t="shared" ca="1" si="8"/>
        <v>0</v>
      </c>
      <c r="F38" s="44">
        <f t="shared" ca="1" si="8"/>
        <v>0</v>
      </c>
      <c r="G38" s="44">
        <f t="shared" ca="1" si="8"/>
        <v>0</v>
      </c>
      <c r="H38" s="44">
        <f t="shared" ca="1" si="8"/>
        <v>0</v>
      </c>
      <c r="I38" s="44">
        <f t="shared" ca="1" si="8"/>
        <v>0</v>
      </c>
      <c r="J38" s="45">
        <f t="shared" ca="1" si="8"/>
        <v>0</v>
      </c>
      <c r="L38" s="34" t="str">
        <f ca="1">IF(RIGHT($B38,1)="B",ADDRESS(MATCH($B38,'MALE TRACK'!I:I,0),9,4,,$B$4),ADDRESS(MATCH($B38,'MALE TRACK'!B:B,0),2,4,,$B$4))</f>
        <v>'MALE TRACK'!B234</v>
      </c>
      <c r="N38" s="46">
        <f t="shared" ca="1" si="5"/>
        <v>0</v>
      </c>
      <c r="O38" s="47">
        <f t="shared" ca="1" si="6"/>
        <v>0</v>
      </c>
      <c r="P38" s="48">
        <f t="shared" ca="1" si="3"/>
        <v>1</v>
      </c>
    </row>
    <row r="39" spans="2:16" s="33" customFormat="1" x14ac:dyDescent="0.25">
      <c r="B39" s="49" t="str">
        <f ca="1">INDIRECT("Lookup!B73")</f>
        <v>4 X 100M Under 13 Boys</v>
      </c>
      <c r="C39" s="44">
        <f t="shared" ca="1" si="8"/>
        <v>8</v>
      </c>
      <c r="D39" s="44">
        <f t="shared" ca="1" si="8"/>
        <v>10</v>
      </c>
      <c r="E39" s="44">
        <f t="shared" ca="1" si="8"/>
        <v>16</v>
      </c>
      <c r="F39" s="44">
        <f t="shared" ca="1" si="8"/>
        <v>14</v>
      </c>
      <c r="G39" s="44">
        <f t="shared" ca="1" si="8"/>
        <v>12</v>
      </c>
      <c r="H39" s="44">
        <f t="shared" ca="1" si="8"/>
        <v>0</v>
      </c>
      <c r="I39" s="44">
        <f t="shared" ca="1" si="8"/>
        <v>0</v>
      </c>
      <c r="J39" s="45">
        <f t="shared" ca="1" si="8"/>
        <v>0</v>
      </c>
      <c r="L39" s="34" t="str">
        <f ca="1">IF(RIGHT($B39,1)="B",ADDRESS(MATCH($B39,'MALE TRACK'!I:I,0),9,4,,$B$4),ADDRESS(MATCH($B39,'MALE TRACK'!B:B,0),2,4,,$B$4))</f>
        <v>'MALE TRACK'!B190</v>
      </c>
      <c r="N39" s="46">
        <f t="shared" ca="1" si="5"/>
        <v>0</v>
      </c>
      <c r="O39" s="47">
        <f t="shared" ca="1" si="6"/>
        <v>62.6</v>
      </c>
      <c r="P39" s="48">
        <f t="shared" ca="1" si="3"/>
        <v>5</v>
      </c>
    </row>
    <row r="40" spans="2:16" s="33" customFormat="1" x14ac:dyDescent="0.25">
      <c r="B40" s="43" t="str">
        <f ca="1">INDIRECT("Lookup!B74")</f>
        <v>-</v>
      </c>
      <c r="C40" s="44">
        <f t="shared" ca="1" si="8"/>
        <v>0</v>
      </c>
      <c r="D40" s="44">
        <f t="shared" ca="1" si="8"/>
        <v>0</v>
      </c>
      <c r="E40" s="44">
        <f t="shared" ca="1" si="8"/>
        <v>0</v>
      </c>
      <c r="F40" s="44">
        <f t="shared" ca="1" si="8"/>
        <v>0</v>
      </c>
      <c r="G40" s="44">
        <f t="shared" ca="1" si="8"/>
        <v>0</v>
      </c>
      <c r="H40" s="44">
        <f t="shared" ca="1" si="8"/>
        <v>0</v>
      </c>
      <c r="I40" s="44">
        <f t="shared" ca="1" si="8"/>
        <v>0</v>
      </c>
      <c r="J40" s="45">
        <f t="shared" ca="1" si="8"/>
        <v>0</v>
      </c>
      <c r="L40" s="34" t="str">
        <f ca="1">IF(RIGHT($B40,1)="B",ADDRESS(MATCH($B40,'MALE TRACK'!I:I,0),9,4,,$B$4),ADDRESS(MATCH($B40,'MALE TRACK'!B:B,0),2,4,,$B$4))</f>
        <v>'MALE TRACK'!B234</v>
      </c>
      <c r="N40" s="46">
        <f t="shared" ca="1" si="5"/>
        <v>0</v>
      </c>
      <c r="O40" s="47">
        <f t="shared" ca="1" si="6"/>
        <v>0</v>
      </c>
      <c r="P40" s="48">
        <f t="shared" ca="1" si="3"/>
        <v>1</v>
      </c>
    </row>
    <row r="41" spans="2:16" s="33" customFormat="1" x14ac:dyDescent="0.25">
      <c r="B41" s="43" t="str">
        <f ca="1">INDIRECT("Lookup!B75")</f>
        <v>4 X 100M Under 15 Boys</v>
      </c>
      <c r="C41" s="44">
        <f t="shared" ca="1" si="8"/>
        <v>16</v>
      </c>
      <c r="D41" s="44">
        <f t="shared" ca="1" si="8"/>
        <v>0</v>
      </c>
      <c r="E41" s="44">
        <f t="shared" ca="1" si="8"/>
        <v>0</v>
      </c>
      <c r="F41" s="44">
        <f t="shared" ca="1" si="8"/>
        <v>14</v>
      </c>
      <c r="G41" s="44">
        <f t="shared" ca="1" si="8"/>
        <v>12</v>
      </c>
      <c r="H41" s="44">
        <f t="shared" ca="1" si="8"/>
        <v>0</v>
      </c>
      <c r="I41" s="44">
        <f t="shared" ca="1" si="8"/>
        <v>0</v>
      </c>
      <c r="J41" s="45">
        <f t="shared" ca="1" si="8"/>
        <v>0</v>
      </c>
      <c r="L41" s="34" t="str">
        <f ca="1">IF(RIGHT($B41,1)="B",ADDRESS(MATCH($B41,'MALE TRACK'!I:I,0),9,4,,$B$4),ADDRESS(MATCH($B41,'MALE TRACK'!B:B,0),2,4,,$B$4))</f>
        <v>'MALE TRACK'!B201</v>
      </c>
      <c r="N41" s="46">
        <f t="shared" ca="1" si="5"/>
        <v>0</v>
      </c>
      <c r="O41" s="47">
        <f t="shared" ca="1" si="6"/>
        <v>54.6</v>
      </c>
      <c r="P41" s="48">
        <f t="shared" ca="1" si="3"/>
        <v>1</v>
      </c>
    </row>
    <row r="42" spans="2:16" s="33" customFormat="1" x14ac:dyDescent="0.25">
      <c r="B42" s="43" t="str">
        <f ca="1">INDIRECT("Lookup!B76")</f>
        <v>-</v>
      </c>
      <c r="C42" s="44">
        <f t="shared" ca="1" si="8"/>
        <v>0</v>
      </c>
      <c r="D42" s="44">
        <f t="shared" ca="1" si="8"/>
        <v>0</v>
      </c>
      <c r="E42" s="44">
        <f t="shared" ca="1" si="8"/>
        <v>0</v>
      </c>
      <c r="F42" s="44">
        <f t="shared" ca="1" si="8"/>
        <v>0</v>
      </c>
      <c r="G42" s="44">
        <f t="shared" ca="1" si="8"/>
        <v>0</v>
      </c>
      <c r="H42" s="44">
        <f t="shared" ca="1" si="8"/>
        <v>0</v>
      </c>
      <c r="I42" s="44">
        <f t="shared" ca="1" si="8"/>
        <v>0</v>
      </c>
      <c r="J42" s="45">
        <f t="shared" ca="1" si="8"/>
        <v>0</v>
      </c>
      <c r="L42" s="34" t="str">
        <f ca="1">IF(RIGHT($B42,1)="B",ADDRESS(MATCH($B42,'MALE TRACK'!I:I,0),9,4,,$B$4),ADDRESS(MATCH($B42,'MALE TRACK'!B:B,0),2,4,,$B$4))</f>
        <v>'MALE TRACK'!B234</v>
      </c>
      <c r="N42" s="46">
        <f t="shared" ca="1" si="5"/>
        <v>0</v>
      </c>
      <c r="O42" s="47">
        <f t="shared" ca="1" si="6"/>
        <v>0</v>
      </c>
      <c r="P42" s="48">
        <f t="shared" ca="1" si="3"/>
        <v>1</v>
      </c>
    </row>
    <row r="43" spans="2:16" s="33" customFormat="1" x14ac:dyDescent="0.25">
      <c r="B43" s="49" t="str">
        <f ca="1">INDIRECT("Lookup!B77")</f>
        <v>4 X 100M Under 17 Men</v>
      </c>
      <c r="C43" s="44">
        <f t="shared" ca="1" si="8"/>
        <v>0</v>
      </c>
      <c r="D43" s="44">
        <f t="shared" ca="1" si="8"/>
        <v>14</v>
      </c>
      <c r="E43" s="44">
        <f t="shared" ca="1" si="8"/>
        <v>0</v>
      </c>
      <c r="F43" s="44">
        <f t="shared" ca="1" si="8"/>
        <v>16</v>
      </c>
      <c r="G43" s="44">
        <f t="shared" ca="1" si="8"/>
        <v>0</v>
      </c>
      <c r="H43" s="44">
        <f t="shared" ca="1" si="8"/>
        <v>0</v>
      </c>
      <c r="I43" s="44">
        <f t="shared" ca="1" si="8"/>
        <v>0</v>
      </c>
      <c r="J43" s="45">
        <f t="shared" ca="1" si="8"/>
        <v>0</v>
      </c>
      <c r="L43" s="34" t="str">
        <f ca="1">IF(RIGHT($B43,1)="B",ADDRESS(MATCH($B43,'MALE TRACK'!I:I,0),9,4,,$B$4),ADDRESS(MATCH($B43,'MALE TRACK'!B:B,0),2,4,,$B$4))</f>
        <v>'MALE TRACK'!B212</v>
      </c>
      <c r="N43" s="46">
        <f t="shared" ca="1" si="5"/>
        <v>0</v>
      </c>
      <c r="O43" s="47">
        <f t="shared" ca="1" si="6"/>
        <v>0</v>
      </c>
      <c r="P43" s="48">
        <f t="shared" ca="1" si="3"/>
        <v>3</v>
      </c>
    </row>
    <row r="44" spans="2:16" s="33" customFormat="1" x14ac:dyDescent="0.25">
      <c r="B44" s="43" t="str">
        <f ca="1">INDIRECT("Lookup!B78")</f>
        <v>-</v>
      </c>
      <c r="C44" s="44">
        <f t="shared" ca="1" si="8"/>
        <v>0</v>
      </c>
      <c r="D44" s="44">
        <f t="shared" ca="1" si="8"/>
        <v>0</v>
      </c>
      <c r="E44" s="44">
        <f t="shared" ca="1" si="8"/>
        <v>0</v>
      </c>
      <c r="F44" s="44">
        <f t="shared" ca="1" si="8"/>
        <v>0</v>
      </c>
      <c r="G44" s="44">
        <f t="shared" ca="1" si="8"/>
        <v>0</v>
      </c>
      <c r="H44" s="44">
        <f t="shared" ca="1" si="8"/>
        <v>0</v>
      </c>
      <c r="I44" s="44">
        <f t="shared" ca="1" si="8"/>
        <v>0</v>
      </c>
      <c r="J44" s="45">
        <f t="shared" ca="1" si="8"/>
        <v>0</v>
      </c>
      <c r="L44" s="34" t="str">
        <f ca="1">IF(RIGHT($B44,1)="B",ADDRESS(MATCH($B44,'MALE TRACK'!I:I,0),9,4,,$B$4),ADDRESS(MATCH($B44,'MALE TRACK'!B:B,0),2,4,,$B$4))</f>
        <v>'MALE TRACK'!B234</v>
      </c>
      <c r="N44" s="46">
        <f t="shared" ca="1" si="5"/>
        <v>0</v>
      </c>
      <c r="O44" s="47">
        <f t="shared" ca="1" si="6"/>
        <v>0</v>
      </c>
      <c r="P44" s="48">
        <f t="shared" ca="1" si="3"/>
        <v>1</v>
      </c>
    </row>
    <row r="45" spans="2:16" s="33" customFormat="1" x14ac:dyDescent="0.25">
      <c r="B45" s="43" t="str">
        <f ca="1">INDIRECT("Lookup!B79")</f>
        <v>4 X 100M Senior Men</v>
      </c>
      <c r="C45" s="44">
        <f t="shared" ca="1" si="8"/>
        <v>14</v>
      </c>
      <c r="D45" s="44">
        <f t="shared" ca="1" si="8"/>
        <v>8</v>
      </c>
      <c r="E45" s="44">
        <f t="shared" ca="1" si="8"/>
        <v>10</v>
      </c>
      <c r="F45" s="44">
        <f t="shared" ca="1" si="8"/>
        <v>12</v>
      </c>
      <c r="G45" s="44">
        <f t="shared" ca="1" si="8"/>
        <v>16</v>
      </c>
      <c r="H45" s="44">
        <f t="shared" ca="1" si="8"/>
        <v>0</v>
      </c>
      <c r="I45" s="44">
        <f t="shared" ca="1" si="8"/>
        <v>0</v>
      </c>
      <c r="J45" s="45">
        <f t="shared" ca="1" si="8"/>
        <v>0</v>
      </c>
      <c r="L45" s="34" t="str">
        <f ca="1">IF(RIGHT($B45,1)="B",ADDRESS(MATCH($B45,'MALE TRACK'!I:I,0),9,4,,$B$4),ADDRESS(MATCH($B45,'MALE TRACK'!B:B,0),2,4,,$B$4))</f>
        <v>'MALE TRACK'!B223</v>
      </c>
      <c r="N45" s="46">
        <f t="shared" ca="1" si="5"/>
        <v>0</v>
      </c>
      <c r="O45" s="47">
        <f t="shared" ca="1" si="6"/>
        <v>47.3</v>
      </c>
      <c r="P45" s="48">
        <f t="shared" ca="1" si="3"/>
        <v>2</v>
      </c>
    </row>
    <row r="46" spans="2:16" s="33" customFormat="1" x14ac:dyDescent="0.25">
      <c r="B46" s="50" t="str">
        <f ca="1">INDIRECT("Lookup!B80")</f>
        <v>-</v>
      </c>
      <c r="C46" s="44">
        <f t="shared" ca="1" si="8"/>
        <v>0</v>
      </c>
      <c r="D46" s="44">
        <f t="shared" ca="1" si="8"/>
        <v>0</v>
      </c>
      <c r="E46" s="44">
        <f t="shared" ca="1" si="8"/>
        <v>0</v>
      </c>
      <c r="F46" s="44">
        <f t="shared" ca="1" si="8"/>
        <v>0</v>
      </c>
      <c r="G46" s="44">
        <f t="shared" ca="1" si="8"/>
        <v>0</v>
      </c>
      <c r="H46" s="44">
        <f t="shared" ca="1" si="8"/>
        <v>0</v>
      </c>
      <c r="I46" s="44">
        <f t="shared" ca="1" si="8"/>
        <v>0</v>
      </c>
      <c r="J46" s="45">
        <f t="shared" ca="1" si="8"/>
        <v>0</v>
      </c>
      <c r="L46" s="34" t="str">
        <f ca="1">IF(RIGHT($B46,1)="B",ADDRESS(MATCH($B46,'MALE TRACK'!I:I,0),9,4,,$B$4),ADDRESS(MATCH($B46,'MALE TRACK'!B:B,0),2,4,,$B$4))</f>
        <v>'MALE TRACK'!B234</v>
      </c>
      <c r="N46" s="46">
        <f t="shared" ca="1" si="5"/>
        <v>0</v>
      </c>
      <c r="O46" s="47">
        <f t="shared" ca="1" si="6"/>
        <v>0</v>
      </c>
      <c r="P46" s="48">
        <f t="shared" ca="1" si="3"/>
        <v>1</v>
      </c>
    </row>
    <row r="47" spans="2:16" s="33" customFormat="1" x14ac:dyDescent="0.25">
      <c r="B47" s="51" t="s">
        <v>258</v>
      </c>
      <c r="C47" s="52">
        <f ca="1">SUMIF(C5:C46,"&gt;0")</f>
        <v>300</v>
      </c>
      <c r="D47" s="52">
        <f t="shared" ref="D47:J47" ca="1" si="9">SUMIF(D5:D46,"&gt;0")</f>
        <v>329</v>
      </c>
      <c r="E47" s="52">
        <f t="shared" ca="1" si="9"/>
        <v>200</v>
      </c>
      <c r="F47" s="52">
        <f t="shared" ca="1" si="9"/>
        <v>322</v>
      </c>
      <c r="G47" s="52">
        <f t="shared" ca="1" si="9"/>
        <v>314</v>
      </c>
      <c r="H47" s="52">
        <f t="shared" ca="1" si="9"/>
        <v>146</v>
      </c>
      <c r="I47" s="52">
        <f t="shared" ca="1" si="9"/>
        <v>91</v>
      </c>
      <c r="J47" s="52">
        <f t="shared" ca="1" si="9"/>
        <v>0</v>
      </c>
      <c r="L47" s="34"/>
    </row>
    <row r="48" spans="2:16" s="33" customFormat="1" x14ac:dyDescent="0.25">
      <c r="B48" s="53" t="s">
        <v>259</v>
      </c>
      <c r="C48" s="54">
        <f>SUMIF('MALE TRACK'!$E:$E,SCORESHEET!C$4,'MALE TRACK'!$G:$G)+SUMIF('MALE TRACK'!$L:$L,SCORESHEET!C$4,'MALE TRACK'!$N:$N)</f>
        <v>300</v>
      </c>
      <c r="D48" s="54">
        <f>SUMIF('MALE TRACK'!$E:$E,SCORESHEET!D$4,'MALE TRACK'!$G:$G)+SUMIF('MALE TRACK'!$L:$L,SCORESHEET!D$4,'MALE TRACK'!$N:$N)</f>
        <v>329</v>
      </c>
      <c r="E48" s="54">
        <f>SUMIF('MALE TRACK'!$E:$E,SCORESHEET!E$4,'MALE TRACK'!$G:$G)+SUMIF('MALE TRACK'!$L:$L,SCORESHEET!E$4,'MALE TRACK'!$N:$N)</f>
        <v>200</v>
      </c>
      <c r="F48" s="54">
        <f>SUMIF('MALE TRACK'!$E:$E,SCORESHEET!F$4,'MALE TRACK'!$G:$G)+SUMIF('MALE TRACK'!$L:$L,SCORESHEET!F$4,'MALE TRACK'!$N:$N)</f>
        <v>322</v>
      </c>
      <c r="G48" s="54">
        <f>SUMIF('MALE TRACK'!$E:$E,SCORESHEET!G$4,'MALE TRACK'!$G:$G)+SUMIF('MALE TRACK'!$L:$L,SCORESHEET!G$4,'MALE TRACK'!$N:$N)</f>
        <v>314</v>
      </c>
      <c r="H48" s="54">
        <f>SUMIF('MALE TRACK'!$E:$E,SCORESHEET!H$4,'MALE TRACK'!$G:$G)+SUMIF('MALE TRACK'!$L:$L,SCORESHEET!H$4,'MALE TRACK'!$N:$N)</f>
        <v>146</v>
      </c>
      <c r="I48" s="54">
        <f>SUMIF('MALE TRACK'!$E:$E,SCORESHEET!I$4,'MALE TRACK'!$G:$G)+SUMIF('MALE TRACK'!$L:$L,SCORESHEET!I$4,'MALE TRACK'!$N:$N)</f>
        <v>91</v>
      </c>
      <c r="J48" s="54">
        <f>SUMIF('MALE TRACK'!$E:$E,SCORESHEET!J$4,'MALE TRACK'!$G:$G)+SUMIF('MALE TRACK'!$L:$L,SCORESHEET!J$4,'MALE TRACK'!$N:$N)</f>
        <v>0</v>
      </c>
      <c r="L48" s="34"/>
    </row>
    <row r="49" spans="2:16" s="33" customFormat="1" x14ac:dyDescent="0.25">
      <c r="B49" s="55"/>
      <c r="C49" s="56"/>
      <c r="D49" s="56"/>
      <c r="E49" s="56"/>
      <c r="F49" s="56"/>
      <c r="G49" s="56"/>
      <c r="H49" s="56"/>
      <c r="I49" s="56"/>
      <c r="J49" s="56"/>
      <c r="L49" s="34"/>
    </row>
    <row r="50" spans="2:16" s="33" customFormat="1" ht="95.25" customHeight="1" x14ac:dyDescent="0.25">
      <c r="B50" s="38" t="s">
        <v>24</v>
      </c>
      <c r="C50" s="39" t="str">
        <f>Lookup!B$10</f>
        <v>Whitemoss AC</v>
      </c>
      <c r="D50" s="39" t="str">
        <f>Lookup!B$11</f>
        <v>Kilmarnock Harriers</v>
      </c>
      <c r="E50" s="39" t="str">
        <f>Lookup!B$12</f>
        <v>Dunfermline T&amp;FC</v>
      </c>
      <c r="F50" s="39" t="str">
        <f>Lookup!B$13</f>
        <v>Falkirk Victoria Harriers</v>
      </c>
      <c r="G50" s="39" t="str">
        <f>Lookup!B$14</f>
        <v>Corstorphine AC</v>
      </c>
      <c r="H50" s="39" t="str">
        <f>Lookup!B$15</f>
        <v>Lasswade AC</v>
      </c>
      <c r="I50" s="39" t="str">
        <f>Lookup!B$16</f>
        <v>Kirkitilloch Olympians</v>
      </c>
      <c r="J50" s="40" t="str">
        <f>Lookup!B$17</f>
        <v>-</v>
      </c>
      <c r="K50" s="41"/>
      <c r="L50" s="42" t="s">
        <v>256</v>
      </c>
      <c r="M50" s="41"/>
      <c r="N50" s="41" t="s">
        <v>131</v>
      </c>
      <c r="O50" s="41" t="s">
        <v>257</v>
      </c>
      <c r="P50" s="41" t="s">
        <v>126</v>
      </c>
    </row>
    <row r="51" spans="2:16" s="33" customFormat="1" x14ac:dyDescent="0.25">
      <c r="B51" s="43" t="str">
        <f ca="1">INDIRECT("Lookup!C39")</f>
        <v>LONG JUMP Under 11 Boys A</v>
      </c>
      <c r="C51" s="44">
        <f t="shared" ref="C51:J60" ca="1" si="10">SUMIF(OFFSET(INDIRECT($L51),1,3,9,1),C$4,OFFSET(INDIRECT($L51),1,5,9,1))</f>
        <v>12</v>
      </c>
      <c r="D51" s="44">
        <f t="shared" ca="1" si="10"/>
        <v>14</v>
      </c>
      <c r="E51" s="44">
        <f t="shared" ca="1" si="10"/>
        <v>10</v>
      </c>
      <c r="F51" s="44">
        <f t="shared" ca="1" si="10"/>
        <v>0</v>
      </c>
      <c r="G51" s="44">
        <f t="shared" ca="1" si="10"/>
        <v>16</v>
      </c>
      <c r="H51" s="44">
        <f t="shared" ca="1" si="10"/>
        <v>8</v>
      </c>
      <c r="I51" s="44">
        <f t="shared" ca="1" si="10"/>
        <v>6</v>
      </c>
      <c r="J51" s="45">
        <f t="shared" ca="1" si="10"/>
        <v>0</v>
      </c>
      <c r="L51" s="34" t="str">
        <f ca="1">IF(RIGHT($B51,1)="B",ADDRESS(MATCH($B51,'MALE FIELD'!I:I,0),9,4,,$B$50),ADDRESS(MATCH($B51,'MALE FIELD'!B:B,0),2,4,,$B$50))</f>
        <v>'MALE FIELD'!B3</v>
      </c>
      <c r="N51" s="46" t="str">
        <f t="shared" ref="N51:N80" ca="1" si="11">OFFSET(INDIRECT(L51),P51+1,2)</f>
        <v>Reece Aywin</v>
      </c>
      <c r="O51" s="46">
        <f t="shared" ref="O51:O80" ca="1" si="12">OFFSET(INDIRECT(L51),P51+1,4)</f>
        <v>3.18</v>
      </c>
      <c r="P51" s="48">
        <f ca="1">RANK(OFFSET(B51,0,MATCH($N$3,$C$4:$J$4,0)),C51:J51,0)</f>
        <v>3</v>
      </c>
    </row>
    <row r="52" spans="2:16" s="33" customFormat="1" x14ac:dyDescent="0.25">
      <c r="B52" s="43" t="str">
        <f ca="1">INDIRECT("Lookup!C40")</f>
        <v>LONG JUMP Under 11 Boys B</v>
      </c>
      <c r="C52" s="44">
        <f t="shared" ca="1" si="10"/>
        <v>8</v>
      </c>
      <c r="D52" s="44">
        <f t="shared" ca="1" si="10"/>
        <v>12</v>
      </c>
      <c r="E52" s="44">
        <f t="shared" ca="1" si="10"/>
        <v>6</v>
      </c>
      <c r="F52" s="44">
        <f t="shared" ca="1" si="10"/>
        <v>0</v>
      </c>
      <c r="G52" s="44">
        <f t="shared" ca="1" si="10"/>
        <v>10</v>
      </c>
      <c r="H52" s="44">
        <f t="shared" ca="1" si="10"/>
        <v>4</v>
      </c>
      <c r="I52" s="44">
        <f t="shared" ca="1" si="10"/>
        <v>0</v>
      </c>
      <c r="J52" s="45">
        <f t="shared" ca="1" si="10"/>
        <v>0</v>
      </c>
      <c r="L52" s="34" t="str">
        <f ca="1">IF(RIGHT($B52,1)="B",ADDRESS(MATCH($B52,'MALE FIELD'!I:I,0),9,4,,$B$50),ADDRESS(MATCH($B52,'MALE FIELD'!B:B,0),2,4,,$B$50))</f>
        <v>'MALE FIELD'!I3</v>
      </c>
      <c r="N52" s="46" t="str">
        <f t="shared" ca="1" si="11"/>
        <v>Logan MacKay</v>
      </c>
      <c r="O52" s="46">
        <f t="shared" ca="1" si="12"/>
        <v>2.52</v>
      </c>
      <c r="P52" s="48">
        <f t="shared" ref="P52:P80" ca="1" si="13">RANK(OFFSET(B52,0,MATCH($N$3,$C$4:$J$4,0)),C52:J52,0)</f>
        <v>3</v>
      </c>
    </row>
    <row r="53" spans="2:16" s="33" customFormat="1" x14ac:dyDescent="0.25">
      <c r="B53" s="43" t="str">
        <f ca="1">INDIRECT("Lookup!C41")</f>
        <v>DISCUS Under 15 Boys A</v>
      </c>
      <c r="C53" s="44">
        <f t="shared" ca="1" si="10"/>
        <v>16</v>
      </c>
      <c r="D53" s="44">
        <f t="shared" ca="1" si="10"/>
        <v>14</v>
      </c>
      <c r="E53" s="44">
        <f t="shared" ca="1" si="10"/>
        <v>8</v>
      </c>
      <c r="F53" s="44">
        <f t="shared" ca="1" si="10"/>
        <v>6</v>
      </c>
      <c r="G53" s="44">
        <f t="shared" ca="1" si="10"/>
        <v>10</v>
      </c>
      <c r="H53" s="44">
        <f t="shared" ca="1" si="10"/>
        <v>12</v>
      </c>
      <c r="I53" s="44">
        <f t="shared" ca="1" si="10"/>
        <v>0</v>
      </c>
      <c r="J53" s="45">
        <f t="shared" ca="1" si="10"/>
        <v>0</v>
      </c>
      <c r="L53" s="34" t="str">
        <f ca="1">IF(RIGHT($B53,1)="B",ADDRESS(MATCH($B53,'MALE FIELD'!I:I,0),9,4,,$B$50),ADDRESS(MATCH($B53,'MALE FIELD'!B:B,0),2,4,,$B$50))</f>
        <v>'MALE FIELD'!B14</v>
      </c>
      <c r="N53" s="46" t="str">
        <f t="shared" ca="1" si="11"/>
        <v>Ross Morgan</v>
      </c>
      <c r="O53" s="46">
        <f t="shared" ca="1" si="12"/>
        <v>27.66</v>
      </c>
      <c r="P53" s="48">
        <f t="shared" ca="1" si="13"/>
        <v>1</v>
      </c>
    </row>
    <row r="54" spans="2:16" s="33" customFormat="1" x14ac:dyDescent="0.25">
      <c r="B54" s="43" t="str">
        <f ca="1">INDIRECT("Lookup!C42")</f>
        <v>DISCUS Under 15 Boys B</v>
      </c>
      <c r="C54" s="44">
        <f t="shared" ca="1" si="10"/>
        <v>10</v>
      </c>
      <c r="D54" s="44">
        <f t="shared" ca="1" si="10"/>
        <v>12</v>
      </c>
      <c r="E54" s="44">
        <f t="shared" ca="1" si="10"/>
        <v>6</v>
      </c>
      <c r="F54" s="44">
        <f t="shared" ca="1" si="10"/>
        <v>0</v>
      </c>
      <c r="G54" s="44">
        <f t="shared" ca="1" si="10"/>
        <v>8</v>
      </c>
      <c r="H54" s="44">
        <f t="shared" ca="1" si="10"/>
        <v>0</v>
      </c>
      <c r="I54" s="44">
        <f t="shared" ca="1" si="10"/>
        <v>0</v>
      </c>
      <c r="J54" s="45">
        <f t="shared" ca="1" si="10"/>
        <v>0</v>
      </c>
      <c r="L54" s="34" t="str">
        <f ca="1">IF(RIGHT($B54,1)="B",ADDRESS(MATCH($B54,'MALE FIELD'!I:I,0),9,4,,$B$50),ADDRESS(MATCH($B54,'MALE FIELD'!B:B,0),2,4,,$B$50))</f>
        <v>'MALE FIELD'!I14</v>
      </c>
      <c r="N54" s="46" t="str">
        <f t="shared" ca="1" si="11"/>
        <v>Lewis Craigie</v>
      </c>
      <c r="O54" s="46">
        <f t="shared" ca="1" si="12"/>
        <v>14.47</v>
      </c>
      <c r="P54" s="48">
        <f t="shared" ca="1" si="13"/>
        <v>2</v>
      </c>
    </row>
    <row r="55" spans="2:16" s="33" customFormat="1" x14ac:dyDescent="0.25">
      <c r="B55" s="43" t="str">
        <f ca="1">INDIRECT("Lookup!C43")</f>
        <v>SHOT PUTT Under 15 Boys A</v>
      </c>
      <c r="C55" s="44">
        <f t="shared" ca="1" si="10"/>
        <v>16</v>
      </c>
      <c r="D55" s="44">
        <f t="shared" ca="1" si="10"/>
        <v>12</v>
      </c>
      <c r="E55" s="44">
        <f t="shared" ca="1" si="10"/>
        <v>6</v>
      </c>
      <c r="F55" s="44">
        <f t="shared" ca="1" si="10"/>
        <v>14</v>
      </c>
      <c r="G55" s="44">
        <f t="shared" ca="1" si="10"/>
        <v>10</v>
      </c>
      <c r="H55" s="44">
        <f t="shared" ca="1" si="10"/>
        <v>0</v>
      </c>
      <c r="I55" s="44">
        <f t="shared" ca="1" si="10"/>
        <v>8</v>
      </c>
      <c r="J55" s="45">
        <f t="shared" ca="1" si="10"/>
        <v>0</v>
      </c>
      <c r="L55" s="34" t="str">
        <f ca="1">IF(RIGHT($B55,1)="B",ADDRESS(MATCH($B55,'MALE FIELD'!I:I,0),9,4,,$B$50),ADDRESS(MATCH($B55,'MALE FIELD'!B:B,0),2,4,,$B$50))</f>
        <v>'MALE FIELD'!B25</v>
      </c>
      <c r="N55" s="46" t="str">
        <f t="shared" ca="1" si="11"/>
        <v>Ross Morgan</v>
      </c>
      <c r="O55" s="46">
        <f t="shared" ca="1" si="12"/>
        <v>11.69</v>
      </c>
      <c r="P55" s="48">
        <f t="shared" ca="1" si="13"/>
        <v>1</v>
      </c>
    </row>
    <row r="56" spans="2:16" s="33" customFormat="1" x14ac:dyDescent="0.25">
      <c r="B56" s="43" t="str">
        <f ca="1">INDIRECT("Lookup!C44")</f>
        <v>SHOT PUTT Under 15 Boys B</v>
      </c>
      <c r="C56" s="44">
        <f t="shared" ca="1" si="10"/>
        <v>12</v>
      </c>
      <c r="D56" s="44">
        <f t="shared" ca="1" si="10"/>
        <v>0</v>
      </c>
      <c r="E56" s="44">
        <f t="shared" ca="1" si="10"/>
        <v>6</v>
      </c>
      <c r="F56" s="44">
        <f t="shared" ca="1" si="10"/>
        <v>10</v>
      </c>
      <c r="G56" s="44">
        <f t="shared" ca="1" si="10"/>
        <v>8</v>
      </c>
      <c r="H56" s="44">
        <f t="shared" ca="1" si="10"/>
        <v>0</v>
      </c>
      <c r="I56" s="44">
        <f t="shared" ca="1" si="10"/>
        <v>0</v>
      </c>
      <c r="J56" s="45">
        <f t="shared" ca="1" si="10"/>
        <v>0</v>
      </c>
      <c r="L56" s="34" t="str">
        <f ca="1">IF(RIGHT($B56,1)="B",ADDRESS(MATCH($B56,'MALE FIELD'!I:I,0),9,4,,$B$50),ADDRESS(MATCH($B56,'MALE FIELD'!B:B,0),2,4,,$B$50))</f>
        <v>'MALE FIELD'!I25</v>
      </c>
      <c r="N56" s="46" t="str">
        <f t="shared" ca="1" si="11"/>
        <v>Lewis Craigie</v>
      </c>
      <c r="O56" s="46">
        <f t="shared" ca="1" si="12"/>
        <v>7.33</v>
      </c>
      <c r="P56" s="48">
        <f t="shared" ca="1" si="13"/>
        <v>1</v>
      </c>
    </row>
    <row r="57" spans="2:16" s="33" customFormat="1" x14ac:dyDescent="0.25">
      <c r="B57" s="43" t="str">
        <f ca="1">INDIRECT("Lookup!C45")</f>
        <v>HIGH JUMP Under 13 Boys A</v>
      </c>
      <c r="C57" s="44">
        <f t="shared" ca="1" si="10"/>
        <v>6</v>
      </c>
      <c r="D57" s="44">
        <f t="shared" ca="1" si="10"/>
        <v>8</v>
      </c>
      <c r="E57" s="44">
        <f t="shared" ca="1" si="10"/>
        <v>14</v>
      </c>
      <c r="F57" s="44">
        <f t="shared" ca="1" si="10"/>
        <v>12</v>
      </c>
      <c r="G57" s="44">
        <f t="shared" ca="1" si="10"/>
        <v>10</v>
      </c>
      <c r="H57" s="44">
        <f t="shared" ca="1" si="10"/>
        <v>16</v>
      </c>
      <c r="I57" s="44">
        <f t="shared" ca="1" si="10"/>
        <v>0</v>
      </c>
      <c r="J57" s="45">
        <f t="shared" ca="1" si="10"/>
        <v>0</v>
      </c>
      <c r="L57" s="34" t="str">
        <f ca="1">IF(RIGHT($B57,1)="B",ADDRESS(MATCH($B57,'MALE FIELD'!I:I,0),9,4,,$B$50),ADDRESS(MATCH($B57,'MALE FIELD'!B:B,0),2,4,,$B$50))</f>
        <v>'MALE FIELD'!B36</v>
      </c>
      <c r="N57" s="46" t="str">
        <f t="shared" ca="1" si="11"/>
        <v>Ben Sanderson</v>
      </c>
      <c r="O57" s="46">
        <f t="shared" ca="1" si="12"/>
        <v>1.1499999999999999</v>
      </c>
      <c r="P57" s="48">
        <f t="shared" ca="1" si="13"/>
        <v>6</v>
      </c>
    </row>
    <row r="58" spans="2:16" s="33" customFormat="1" x14ac:dyDescent="0.25">
      <c r="B58" s="43" t="str">
        <f ca="1">INDIRECT("Lookup!C46")</f>
        <v>HIGH JUMP Under 13 Boys B</v>
      </c>
      <c r="C58" s="44">
        <f t="shared" ca="1" si="10"/>
        <v>0</v>
      </c>
      <c r="D58" s="44">
        <f t="shared" ca="1" si="10"/>
        <v>0</v>
      </c>
      <c r="E58" s="44">
        <f t="shared" ca="1" si="10"/>
        <v>12</v>
      </c>
      <c r="F58" s="44">
        <f t="shared" ca="1" si="10"/>
        <v>0</v>
      </c>
      <c r="G58" s="44">
        <f t="shared" ca="1" si="10"/>
        <v>10</v>
      </c>
      <c r="H58" s="44">
        <f t="shared" ca="1" si="10"/>
        <v>0</v>
      </c>
      <c r="I58" s="44">
        <f t="shared" ca="1" si="10"/>
        <v>0</v>
      </c>
      <c r="J58" s="45">
        <f t="shared" ca="1" si="10"/>
        <v>0</v>
      </c>
      <c r="L58" s="34" t="str">
        <f ca="1">IF(RIGHT($B58,1)="B",ADDRESS(MATCH($B58,'MALE FIELD'!I:I,0),9,4,,$B$50),ADDRESS(MATCH($B58,'MALE FIELD'!B:B,0),2,4,,$B$50))</f>
        <v>'MALE FIELD'!I36</v>
      </c>
      <c r="N58" s="46">
        <f t="shared" ca="1" si="11"/>
        <v>0</v>
      </c>
      <c r="O58" s="46">
        <f t="shared" ca="1" si="12"/>
        <v>0</v>
      </c>
      <c r="P58" s="48">
        <f t="shared" ca="1" si="13"/>
        <v>3</v>
      </c>
    </row>
    <row r="59" spans="2:16" s="33" customFormat="1" x14ac:dyDescent="0.25">
      <c r="B59" s="43" t="str">
        <f ca="1">INDIRECT("Lookup!C47")</f>
        <v>LONG JUMP Senior Men A</v>
      </c>
      <c r="C59" s="44">
        <f t="shared" ca="1" si="10"/>
        <v>10</v>
      </c>
      <c r="D59" s="44">
        <f t="shared" ca="1" si="10"/>
        <v>14</v>
      </c>
      <c r="E59" s="44">
        <f t="shared" ca="1" si="10"/>
        <v>12</v>
      </c>
      <c r="F59" s="44">
        <f t="shared" ca="1" si="10"/>
        <v>16</v>
      </c>
      <c r="G59" s="44">
        <f t="shared" ca="1" si="10"/>
        <v>8</v>
      </c>
      <c r="H59" s="44">
        <f t="shared" ca="1" si="10"/>
        <v>6</v>
      </c>
      <c r="I59" s="44">
        <f t="shared" ca="1" si="10"/>
        <v>0</v>
      </c>
      <c r="J59" s="45">
        <f t="shared" ca="1" si="10"/>
        <v>0</v>
      </c>
      <c r="L59" s="34" t="str">
        <f ca="1">IF(RIGHT($B59,1)="B",ADDRESS(MATCH($B59,'MALE FIELD'!I:I,0),9,4,,$B$50),ADDRESS(MATCH($B59,'MALE FIELD'!B:B,0),2,4,,$B$50))</f>
        <v>'MALE FIELD'!B47</v>
      </c>
      <c r="N59" s="46" t="str">
        <f t="shared" ca="1" si="11"/>
        <v>Alexander Thomson</v>
      </c>
      <c r="O59" s="46">
        <f t="shared" ca="1" si="12"/>
        <v>5.04</v>
      </c>
      <c r="P59" s="48">
        <f t="shared" ca="1" si="13"/>
        <v>4</v>
      </c>
    </row>
    <row r="60" spans="2:16" s="33" customFormat="1" x14ac:dyDescent="0.25">
      <c r="B60" s="43" t="str">
        <f ca="1">INDIRECT("Lookup!C48")</f>
        <v>LONG JUMP Senior Men B</v>
      </c>
      <c r="C60" s="44">
        <f t="shared" ca="1" si="10"/>
        <v>8</v>
      </c>
      <c r="D60" s="44">
        <f t="shared" ca="1" si="10"/>
        <v>0</v>
      </c>
      <c r="E60" s="44">
        <f t="shared" ca="1" si="10"/>
        <v>10</v>
      </c>
      <c r="F60" s="44">
        <f t="shared" ca="1" si="10"/>
        <v>6</v>
      </c>
      <c r="G60" s="44">
        <f t="shared" ca="1" si="10"/>
        <v>12</v>
      </c>
      <c r="H60" s="44">
        <f t="shared" ca="1" si="10"/>
        <v>4</v>
      </c>
      <c r="I60" s="44">
        <f t="shared" ca="1" si="10"/>
        <v>0</v>
      </c>
      <c r="J60" s="45">
        <f t="shared" ca="1" si="10"/>
        <v>0</v>
      </c>
      <c r="L60" s="34" t="str">
        <f ca="1">IF(RIGHT($B60,1)="B",ADDRESS(MATCH($B60,'MALE FIELD'!I:I,0),9,4,,$B$50),ADDRESS(MATCH($B60,'MALE FIELD'!B:B,0),2,4,,$B$50))</f>
        <v>'MALE FIELD'!I47</v>
      </c>
      <c r="N60" s="46" t="str">
        <f t="shared" ca="1" si="11"/>
        <v>James Cathie</v>
      </c>
      <c r="O60" s="46">
        <f t="shared" ca="1" si="12"/>
        <v>4.2300000000000004</v>
      </c>
      <c r="P60" s="48">
        <f t="shared" ca="1" si="13"/>
        <v>3</v>
      </c>
    </row>
    <row r="61" spans="2:16" s="33" customFormat="1" x14ac:dyDescent="0.25">
      <c r="B61" s="43" t="str">
        <f ca="1">INDIRECT("Lookup!C49")</f>
        <v>DISCUS Under 17 Men A</v>
      </c>
      <c r="C61" s="44">
        <f t="shared" ref="C61:J70" ca="1" si="14">SUMIF(OFFSET(INDIRECT($L61),1,3,9,1),C$4,OFFSET(INDIRECT($L61),1,5,9,1))</f>
        <v>16</v>
      </c>
      <c r="D61" s="44">
        <f t="shared" ca="1" si="14"/>
        <v>14</v>
      </c>
      <c r="E61" s="44">
        <f t="shared" ca="1" si="14"/>
        <v>12</v>
      </c>
      <c r="F61" s="44">
        <f t="shared" ca="1" si="14"/>
        <v>0</v>
      </c>
      <c r="G61" s="44">
        <f t="shared" ca="1" si="14"/>
        <v>0</v>
      </c>
      <c r="H61" s="44">
        <f t="shared" ca="1" si="14"/>
        <v>0</v>
      </c>
      <c r="I61" s="44">
        <f t="shared" ca="1" si="14"/>
        <v>0</v>
      </c>
      <c r="J61" s="45">
        <f t="shared" ca="1" si="14"/>
        <v>0</v>
      </c>
      <c r="L61" s="34" t="str">
        <f ca="1">IF(RIGHT($B61,1)="B",ADDRESS(MATCH($B61,'MALE FIELD'!I:I,0),9,4,,$B$50),ADDRESS(MATCH($B61,'MALE FIELD'!B:B,0),2,4,,$B$50))</f>
        <v>'MALE FIELD'!B58</v>
      </c>
      <c r="N61" s="46" t="str">
        <f t="shared" ca="1" si="11"/>
        <v>Kyle McAulay</v>
      </c>
      <c r="O61" s="46">
        <f t="shared" ca="1" si="12"/>
        <v>22.43</v>
      </c>
      <c r="P61" s="48">
        <f t="shared" ca="1" si="13"/>
        <v>1</v>
      </c>
    </row>
    <row r="62" spans="2:16" s="33" customFormat="1" x14ac:dyDescent="0.25">
      <c r="B62" s="43" t="str">
        <f ca="1">INDIRECT("Lookup!C50")</f>
        <v>DISCUS Under 17 Men B</v>
      </c>
      <c r="C62" s="44">
        <f t="shared" ca="1" si="14"/>
        <v>0</v>
      </c>
      <c r="D62" s="44">
        <f t="shared" ca="1" si="14"/>
        <v>12</v>
      </c>
      <c r="E62" s="44">
        <f t="shared" ca="1" si="14"/>
        <v>0</v>
      </c>
      <c r="F62" s="44">
        <f t="shared" ca="1" si="14"/>
        <v>0</v>
      </c>
      <c r="G62" s="44">
        <f t="shared" ca="1" si="14"/>
        <v>0</v>
      </c>
      <c r="H62" s="44">
        <f t="shared" ca="1" si="14"/>
        <v>0</v>
      </c>
      <c r="I62" s="44">
        <f t="shared" ca="1" si="14"/>
        <v>0</v>
      </c>
      <c r="J62" s="45">
        <f t="shared" ca="1" si="14"/>
        <v>0</v>
      </c>
      <c r="L62" s="34" t="str">
        <f ca="1">IF(RIGHT($B62,1)="B",ADDRESS(MATCH($B62,'MALE FIELD'!I:I,0),9,4,,$B$50),ADDRESS(MATCH($B62,'MALE FIELD'!B:B,0),2,4,,$B$50))</f>
        <v>'MALE FIELD'!I58</v>
      </c>
      <c r="N62" s="46">
        <f t="shared" ca="1" si="11"/>
        <v>0</v>
      </c>
      <c r="O62" s="46">
        <f t="shared" ca="1" si="12"/>
        <v>0</v>
      </c>
      <c r="P62" s="48">
        <f t="shared" ca="1" si="13"/>
        <v>2</v>
      </c>
    </row>
    <row r="63" spans="2:16" s="33" customFormat="1" x14ac:dyDescent="0.25">
      <c r="B63" s="43" t="str">
        <f ca="1">INDIRECT("Lookup!C51")</f>
        <v>LONG JUMP Under 17 Men A</v>
      </c>
      <c r="C63" s="44">
        <f t="shared" ca="1" si="14"/>
        <v>16</v>
      </c>
      <c r="D63" s="44">
        <f t="shared" ca="1" si="14"/>
        <v>14</v>
      </c>
      <c r="E63" s="44">
        <f t="shared" ca="1" si="14"/>
        <v>10</v>
      </c>
      <c r="F63" s="44">
        <f t="shared" ca="1" si="14"/>
        <v>0</v>
      </c>
      <c r="G63" s="44">
        <f t="shared" ca="1" si="14"/>
        <v>12</v>
      </c>
      <c r="H63" s="44">
        <f t="shared" ca="1" si="14"/>
        <v>0</v>
      </c>
      <c r="I63" s="44">
        <f t="shared" ca="1" si="14"/>
        <v>0</v>
      </c>
      <c r="J63" s="45">
        <f t="shared" ca="1" si="14"/>
        <v>0</v>
      </c>
      <c r="L63" s="34" t="str">
        <f ca="1">IF(RIGHT($B63,1)="B",ADDRESS(MATCH($B63,'MALE FIELD'!I:I,0),9,4,,$B$50),ADDRESS(MATCH($B63,'MALE FIELD'!B:B,0),2,4,,$B$50))</f>
        <v>'MALE FIELD'!B69</v>
      </c>
      <c r="N63" s="46" t="str">
        <f t="shared" ca="1" si="11"/>
        <v>Kyle McAulay</v>
      </c>
      <c r="O63" s="46">
        <f t="shared" ca="1" si="12"/>
        <v>5.69</v>
      </c>
      <c r="P63" s="48">
        <f t="shared" ca="1" si="13"/>
        <v>1</v>
      </c>
    </row>
    <row r="64" spans="2:16" s="33" customFormat="1" x14ac:dyDescent="0.25">
      <c r="B64" s="43" t="str">
        <f ca="1">INDIRECT("Lookup!C52")</f>
        <v>LONG JUMP Under 17 Men B</v>
      </c>
      <c r="C64" s="44">
        <f t="shared" ca="1" si="14"/>
        <v>12</v>
      </c>
      <c r="D64" s="44">
        <f t="shared" ca="1" si="14"/>
        <v>10</v>
      </c>
      <c r="E64" s="44">
        <f t="shared" ca="1" si="14"/>
        <v>0</v>
      </c>
      <c r="F64" s="44">
        <f t="shared" ca="1" si="14"/>
        <v>0</v>
      </c>
      <c r="G64" s="44">
        <f t="shared" ca="1" si="14"/>
        <v>0</v>
      </c>
      <c r="H64" s="44">
        <f t="shared" ca="1" si="14"/>
        <v>0</v>
      </c>
      <c r="I64" s="44">
        <f t="shared" ca="1" si="14"/>
        <v>0</v>
      </c>
      <c r="J64" s="45">
        <f t="shared" ca="1" si="14"/>
        <v>0</v>
      </c>
      <c r="L64" s="34" t="str">
        <f ca="1">IF(RIGHT($B64,1)="B",ADDRESS(MATCH($B64,'MALE FIELD'!I:I,0),9,4,,$B$50),ADDRESS(MATCH($B64,'MALE FIELD'!B:B,0),2,4,,$B$50))</f>
        <v>'MALE FIELD'!I69</v>
      </c>
      <c r="N64" s="46" t="str">
        <f t="shared" ca="1" si="11"/>
        <v>Kai Newell</v>
      </c>
      <c r="O64" s="46">
        <f t="shared" ca="1" si="12"/>
        <v>4.78</v>
      </c>
      <c r="P64" s="48">
        <f t="shared" ca="1" si="13"/>
        <v>1</v>
      </c>
    </row>
    <row r="65" spans="2:16" s="33" customFormat="1" x14ac:dyDescent="0.25">
      <c r="B65" s="43" t="str">
        <f ca="1">INDIRECT("Lookup!C53")</f>
        <v>LONG JUMP Under 13 Boys A</v>
      </c>
      <c r="C65" s="44">
        <f t="shared" ca="1" si="14"/>
        <v>12</v>
      </c>
      <c r="D65" s="44">
        <f t="shared" ca="1" si="14"/>
        <v>14</v>
      </c>
      <c r="E65" s="44">
        <f t="shared" ca="1" si="14"/>
        <v>8</v>
      </c>
      <c r="F65" s="44">
        <f t="shared" ca="1" si="14"/>
        <v>16</v>
      </c>
      <c r="G65" s="44">
        <f t="shared" ca="1" si="14"/>
        <v>10</v>
      </c>
      <c r="H65" s="44">
        <f t="shared" ca="1" si="14"/>
        <v>6</v>
      </c>
      <c r="I65" s="44">
        <f t="shared" ca="1" si="14"/>
        <v>4</v>
      </c>
      <c r="J65" s="45">
        <f t="shared" ca="1" si="14"/>
        <v>0</v>
      </c>
      <c r="L65" s="34" t="str">
        <f ca="1">IF(RIGHT($B65,1)="B",ADDRESS(MATCH($B65,'MALE FIELD'!I:I,0),9,4,,$B$50),ADDRESS(MATCH($B65,'MALE FIELD'!B:B,0),2,4,,$B$50))</f>
        <v>'MALE FIELD'!B80</v>
      </c>
      <c r="N65" s="46" t="str">
        <f t="shared" ca="1" si="11"/>
        <v>Ben Sanderson</v>
      </c>
      <c r="O65" s="46">
        <f t="shared" ca="1" si="12"/>
        <v>3.83</v>
      </c>
      <c r="P65" s="48">
        <f t="shared" ca="1" si="13"/>
        <v>3</v>
      </c>
    </row>
    <row r="66" spans="2:16" s="33" customFormat="1" x14ac:dyDescent="0.25">
      <c r="B66" s="43" t="str">
        <f ca="1">INDIRECT("Lookup!C54")</f>
        <v>LONG JUMP Under 13 Boys B</v>
      </c>
      <c r="C66" s="44">
        <f t="shared" ca="1" si="14"/>
        <v>4</v>
      </c>
      <c r="D66" s="44">
        <f t="shared" ca="1" si="14"/>
        <v>3</v>
      </c>
      <c r="E66" s="44">
        <f t="shared" ca="1" si="14"/>
        <v>10</v>
      </c>
      <c r="F66" s="44">
        <f t="shared" ca="1" si="14"/>
        <v>12</v>
      </c>
      <c r="G66" s="44">
        <f t="shared" ca="1" si="14"/>
        <v>8</v>
      </c>
      <c r="H66" s="44">
        <f t="shared" ca="1" si="14"/>
        <v>6</v>
      </c>
      <c r="I66" s="44">
        <f t="shared" ca="1" si="14"/>
        <v>2</v>
      </c>
      <c r="J66" s="45">
        <f t="shared" ca="1" si="14"/>
        <v>0</v>
      </c>
      <c r="L66" s="34" t="str">
        <f ca="1">IF(RIGHT($B66,1)="B",ADDRESS(MATCH($B66,'MALE FIELD'!I:I,0),9,4,,$B$50),ADDRESS(MATCH($B66,'MALE FIELD'!B:B,0),2,4,,$B$50))</f>
        <v>'MALE FIELD'!I80</v>
      </c>
      <c r="N66" s="46" t="str">
        <f t="shared" ca="1" si="11"/>
        <v>Ronan Burns</v>
      </c>
      <c r="O66" s="46">
        <f t="shared" ca="1" si="12"/>
        <v>3.03</v>
      </c>
      <c r="P66" s="48">
        <f t="shared" ca="1" si="13"/>
        <v>5</v>
      </c>
    </row>
    <row r="67" spans="2:16" s="33" customFormat="1" x14ac:dyDescent="0.25">
      <c r="B67" s="43" t="str">
        <f ca="1">INDIRECT("Lookup!C55")</f>
        <v>DISCUS Senior Men A</v>
      </c>
      <c r="C67" s="44">
        <f t="shared" ca="1" si="14"/>
        <v>16</v>
      </c>
      <c r="D67" s="44">
        <f t="shared" ca="1" si="14"/>
        <v>6</v>
      </c>
      <c r="E67" s="44">
        <f t="shared" ca="1" si="14"/>
        <v>8</v>
      </c>
      <c r="F67" s="44">
        <f t="shared" ca="1" si="14"/>
        <v>10</v>
      </c>
      <c r="G67" s="44">
        <f t="shared" ca="1" si="14"/>
        <v>12</v>
      </c>
      <c r="H67" s="44">
        <f t="shared" ca="1" si="14"/>
        <v>14</v>
      </c>
      <c r="I67" s="44">
        <f t="shared" ca="1" si="14"/>
        <v>4</v>
      </c>
      <c r="J67" s="45">
        <f t="shared" ca="1" si="14"/>
        <v>0</v>
      </c>
      <c r="L67" s="34" t="str">
        <f ca="1">IF(RIGHT($B67,1)="B",ADDRESS(MATCH($B67,'MALE FIELD'!I:I,0),9,4,,$B$50),ADDRESS(MATCH($B67,'MALE FIELD'!B:B,0),2,4,,$B$50))</f>
        <v>'MALE FIELD'!B91</v>
      </c>
      <c r="N67" s="46" t="str">
        <f t="shared" ca="1" si="11"/>
        <v>Iain Smith</v>
      </c>
      <c r="O67" s="46">
        <f t="shared" ca="1" si="12"/>
        <v>26.6</v>
      </c>
      <c r="P67" s="48">
        <f t="shared" ca="1" si="13"/>
        <v>1</v>
      </c>
    </row>
    <row r="68" spans="2:16" s="33" customFormat="1" x14ac:dyDescent="0.25">
      <c r="B68" s="43" t="str">
        <f ca="1">INDIRECT("Lookup!C56")</f>
        <v>DISCUS Senior Men B</v>
      </c>
      <c r="C68" s="44">
        <f t="shared" ca="1" si="14"/>
        <v>10</v>
      </c>
      <c r="D68" s="44">
        <f t="shared" ca="1" si="14"/>
        <v>6</v>
      </c>
      <c r="E68" s="44">
        <f t="shared" ca="1" si="14"/>
        <v>4</v>
      </c>
      <c r="F68" s="44">
        <f t="shared" ca="1" si="14"/>
        <v>8</v>
      </c>
      <c r="G68" s="44">
        <f t="shared" ca="1" si="14"/>
        <v>12</v>
      </c>
      <c r="H68" s="44">
        <f t="shared" ca="1" si="14"/>
        <v>3</v>
      </c>
      <c r="I68" s="44">
        <f t="shared" ca="1" si="14"/>
        <v>0</v>
      </c>
      <c r="J68" s="45">
        <f t="shared" ca="1" si="14"/>
        <v>0</v>
      </c>
      <c r="L68" s="34" t="str">
        <f ca="1">IF(RIGHT($B68,1)="B",ADDRESS(MATCH($B68,'MALE FIELD'!I:I,0),9,4,,$B$50),ADDRESS(MATCH($B68,'MALE FIELD'!B:B,0),2,4,,$B$50))</f>
        <v>'MALE FIELD'!I91</v>
      </c>
      <c r="N68" s="46" t="str">
        <f t="shared" ca="1" si="11"/>
        <v>Alexander Thompson</v>
      </c>
      <c r="O68" s="46">
        <f t="shared" ca="1" si="12"/>
        <v>17.809999999999999</v>
      </c>
      <c r="P68" s="48">
        <f t="shared" ca="1" si="13"/>
        <v>2</v>
      </c>
    </row>
    <row r="69" spans="2:16" s="33" customFormat="1" x14ac:dyDescent="0.25">
      <c r="B69" s="49" t="str">
        <f ca="1">INDIRECT("Lookup!C57")</f>
        <v>-</v>
      </c>
      <c r="C69" s="44">
        <f t="shared" ca="1" si="14"/>
        <v>0</v>
      </c>
      <c r="D69" s="44">
        <f t="shared" ca="1" si="14"/>
        <v>0</v>
      </c>
      <c r="E69" s="44">
        <f t="shared" ca="1" si="14"/>
        <v>0</v>
      </c>
      <c r="F69" s="44">
        <f t="shared" ca="1" si="14"/>
        <v>0</v>
      </c>
      <c r="G69" s="44">
        <f t="shared" ca="1" si="14"/>
        <v>0</v>
      </c>
      <c r="H69" s="44">
        <f t="shared" ca="1" si="14"/>
        <v>0</v>
      </c>
      <c r="I69" s="44">
        <f t="shared" ca="1" si="14"/>
        <v>0</v>
      </c>
      <c r="J69" s="45">
        <f t="shared" ca="1" si="14"/>
        <v>0</v>
      </c>
      <c r="L69" s="34" t="str">
        <f ca="1">IF(RIGHT($B69,1)="B",ADDRESS(MATCH($B69,'MALE FIELD'!I:I,0),9,4,,$B$50),ADDRESS(MATCH($B69,'MALE FIELD'!B:B,0),2,4,,$B$50))</f>
        <v>'MALE FIELD'!B102</v>
      </c>
      <c r="N69" s="46">
        <f t="shared" ca="1" si="11"/>
        <v>0</v>
      </c>
      <c r="O69" s="46">
        <f t="shared" ca="1" si="12"/>
        <v>0</v>
      </c>
      <c r="P69" s="48">
        <f t="shared" ca="1" si="13"/>
        <v>1</v>
      </c>
    </row>
    <row r="70" spans="2:16" s="33" customFormat="1" x14ac:dyDescent="0.25">
      <c r="B70" s="43" t="str">
        <f ca="1">INDIRECT("Lookup!C58")</f>
        <v>-</v>
      </c>
      <c r="C70" s="44">
        <f t="shared" ca="1" si="14"/>
        <v>0</v>
      </c>
      <c r="D70" s="44">
        <f t="shared" ca="1" si="14"/>
        <v>0</v>
      </c>
      <c r="E70" s="44">
        <f t="shared" ca="1" si="14"/>
        <v>0</v>
      </c>
      <c r="F70" s="44">
        <f t="shared" ca="1" si="14"/>
        <v>0</v>
      </c>
      <c r="G70" s="44">
        <f t="shared" ca="1" si="14"/>
        <v>0</v>
      </c>
      <c r="H70" s="44">
        <f t="shared" ca="1" si="14"/>
        <v>0</v>
      </c>
      <c r="I70" s="44">
        <f t="shared" ca="1" si="14"/>
        <v>0</v>
      </c>
      <c r="J70" s="45">
        <f t="shared" ca="1" si="14"/>
        <v>0</v>
      </c>
      <c r="L70" s="34" t="str">
        <f ca="1">IF(RIGHT($B70,1)="B",ADDRESS(MATCH($B70,'MALE FIELD'!I:I,0),9,4,,$B$50),ADDRESS(MATCH($B70,'MALE FIELD'!B:B,0),2,4,,$B$50))</f>
        <v>'MALE FIELD'!B102</v>
      </c>
      <c r="N70" s="46">
        <f t="shared" ca="1" si="11"/>
        <v>0</v>
      </c>
      <c r="O70" s="46">
        <f t="shared" ca="1" si="12"/>
        <v>0</v>
      </c>
      <c r="P70" s="48">
        <f t="shared" ca="1" si="13"/>
        <v>1</v>
      </c>
    </row>
    <row r="71" spans="2:16" s="33" customFormat="1" x14ac:dyDescent="0.25">
      <c r="B71" s="43" t="str">
        <f ca="1">INDIRECT("Lookup!C59")</f>
        <v>-</v>
      </c>
      <c r="C71" s="44">
        <f t="shared" ref="C71:J80" ca="1" si="15">SUMIF(OFFSET(INDIRECT($L71),1,3,9,1),C$4,OFFSET(INDIRECT($L71),1,5,9,1))</f>
        <v>0</v>
      </c>
      <c r="D71" s="44">
        <f t="shared" ca="1" si="15"/>
        <v>0</v>
      </c>
      <c r="E71" s="44">
        <f t="shared" ca="1" si="15"/>
        <v>0</v>
      </c>
      <c r="F71" s="44">
        <f t="shared" ca="1" si="15"/>
        <v>0</v>
      </c>
      <c r="G71" s="44">
        <f t="shared" ca="1" si="15"/>
        <v>0</v>
      </c>
      <c r="H71" s="44">
        <f t="shared" ca="1" si="15"/>
        <v>0</v>
      </c>
      <c r="I71" s="44">
        <f t="shared" ca="1" si="15"/>
        <v>0</v>
      </c>
      <c r="J71" s="45">
        <f t="shared" ca="1" si="15"/>
        <v>0</v>
      </c>
      <c r="L71" s="34" t="str">
        <f ca="1">IF(RIGHT($B71,1)="B",ADDRESS(MATCH($B71,'MALE FIELD'!I:I,0),9,4,,$B$50),ADDRESS(MATCH($B71,'MALE FIELD'!B:B,0),2,4,,$B$50))</f>
        <v>'MALE FIELD'!B102</v>
      </c>
      <c r="N71" s="46">
        <f t="shared" ca="1" si="11"/>
        <v>0</v>
      </c>
      <c r="O71" s="46">
        <f t="shared" ca="1" si="12"/>
        <v>0</v>
      </c>
      <c r="P71" s="48">
        <f t="shared" ca="1" si="13"/>
        <v>1</v>
      </c>
    </row>
    <row r="72" spans="2:16" s="33" customFormat="1" x14ac:dyDescent="0.25">
      <c r="B72" s="43" t="str">
        <f ca="1">INDIRECT("Lookup!C60")</f>
        <v>-</v>
      </c>
      <c r="C72" s="44">
        <f t="shared" ca="1" si="15"/>
        <v>0</v>
      </c>
      <c r="D72" s="44">
        <f t="shared" ca="1" si="15"/>
        <v>0</v>
      </c>
      <c r="E72" s="44">
        <f t="shared" ca="1" si="15"/>
        <v>0</v>
      </c>
      <c r="F72" s="44">
        <f t="shared" ca="1" si="15"/>
        <v>0</v>
      </c>
      <c r="G72" s="44">
        <f t="shared" ca="1" si="15"/>
        <v>0</v>
      </c>
      <c r="H72" s="44">
        <f t="shared" ca="1" si="15"/>
        <v>0</v>
      </c>
      <c r="I72" s="44">
        <f t="shared" ca="1" si="15"/>
        <v>0</v>
      </c>
      <c r="J72" s="45">
        <f t="shared" ca="1" si="15"/>
        <v>0</v>
      </c>
      <c r="L72" s="34" t="str">
        <f ca="1">IF(RIGHT($B72,1)="B",ADDRESS(MATCH($B72,'MALE FIELD'!I:I,0),9,4,,$B$50),ADDRESS(MATCH($B72,'MALE FIELD'!B:B,0),2,4,,$B$50))</f>
        <v>'MALE FIELD'!B102</v>
      </c>
      <c r="N72" s="46">
        <f t="shared" ca="1" si="11"/>
        <v>0</v>
      </c>
      <c r="O72" s="46">
        <f t="shared" ca="1" si="12"/>
        <v>0</v>
      </c>
      <c r="P72" s="48">
        <f t="shared" ca="1" si="13"/>
        <v>1</v>
      </c>
    </row>
    <row r="73" spans="2:16" s="33" customFormat="1" x14ac:dyDescent="0.25">
      <c r="B73" s="49" t="str">
        <f ca="1">INDIRECT("Lookup!C61")</f>
        <v>-</v>
      </c>
      <c r="C73" s="44">
        <f t="shared" ca="1" si="15"/>
        <v>0</v>
      </c>
      <c r="D73" s="44">
        <f t="shared" ca="1" si="15"/>
        <v>0</v>
      </c>
      <c r="E73" s="44">
        <f t="shared" ca="1" si="15"/>
        <v>0</v>
      </c>
      <c r="F73" s="44">
        <f t="shared" ca="1" si="15"/>
        <v>0</v>
      </c>
      <c r="G73" s="44">
        <f t="shared" ca="1" si="15"/>
        <v>0</v>
      </c>
      <c r="H73" s="44">
        <f t="shared" ca="1" si="15"/>
        <v>0</v>
      </c>
      <c r="I73" s="44">
        <f t="shared" ca="1" si="15"/>
        <v>0</v>
      </c>
      <c r="J73" s="45">
        <f t="shared" ca="1" si="15"/>
        <v>0</v>
      </c>
      <c r="L73" s="34" t="str">
        <f ca="1">IF(RIGHT($B73,1)="B",ADDRESS(MATCH($B73,'MALE FIELD'!I:I,0),9,4,,$B$50),ADDRESS(MATCH($B73,'MALE FIELD'!B:B,0),2,4,,$B$50))</f>
        <v>'MALE FIELD'!B102</v>
      </c>
      <c r="N73" s="46">
        <f t="shared" ca="1" si="11"/>
        <v>0</v>
      </c>
      <c r="O73" s="46">
        <f t="shared" ca="1" si="12"/>
        <v>0</v>
      </c>
      <c r="P73" s="48">
        <f t="shared" ca="1" si="13"/>
        <v>1</v>
      </c>
    </row>
    <row r="74" spans="2:16" s="33" customFormat="1" x14ac:dyDescent="0.25">
      <c r="B74" s="43" t="str">
        <f ca="1">INDIRECT("Lookup!C62")</f>
        <v>-</v>
      </c>
      <c r="C74" s="44">
        <f t="shared" ca="1" si="15"/>
        <v>0</v>
      </c>
      <c r="D74" s="44">
        <f t="shared" ca="1" si="15"/>
        <v>0</v>
      </c>
      <c r="E74" s="44">
        <f t="shared" ca="1" si="15"/>
        <v>0</v>
      </c>
      <c r="F74" s="44">
        <f t="shared" ca="1" si="15"/>
        <v>0</v>
      </c>
      <c r="G74" s="44">
        <f t="shared" ca="1" si="15"/>
        <v>0</v>
      </c>
      <c r="H74" s="44">
        <f t="shared" ca="1" si="15"/>
        <v>0</v>
      </c>
      <c r="I74" s="44">
        <f t="shared" ca="1" si="15"/>
        <v>0</v>
      </c>
      <c r="J74" s="45">
        <f t="shared" ca="1" si="15"/>
        <v>0</v>
      </c>
      <c r="L74" s="34" t="str">
        <f ca="1">IF(RIGHT($B74,1)="B",ADDRESS(MATCH($B74,'MALE FIELD'!I:I,0),9,4,,$B$50),ADDRESS(MATCH($B74,'MALE FIELD'!B:B,0),2,4,,$B$50))</f>
        <v>'MALE FIELD'!B102</v>
      </c>
      <c r="N74" s="46">
        <f t="shared" ca="1" si="11"/>
        <v>0</v>
      </c>
      <c r="O74" s="46">
        <f t="shared" ca="1" si="12"/>
        <v>0</v>
      </c>
      <c r="P74" s="48">
        <f t="shared" ca="1" si="13"/>
        <v>1</v>
      </c>
    </row>
    <row r="75" spans="2:16" s="33" customFormat="1" x14ac:dyDescent="0.25">
      <c r="B75" s="43" t="str">
        <f ca="1">INDIRECT("Lookup!C63")</f>
        <v>-</v>
      </c>
      <c r="C75" s="44">
        <f t="shared" ca="1" si="15"/>
        <v>0</v>
      </c>
      <c r="D75" s="44">
        <f t="shared" ca="1" si="15"/>
        <v>0</v>
      </c>
      <c r="E75" s="44">
        <f t="shared" ca="1" si="15"/>
        <v>0</v>
      </c>
      <c r="F75" s="44">
        <f t="shared" ca="1" si="15"/>
        <v>0</v>
      </c>
      <c r="G75" s="44">
        <f t="shared" ca="1" si="15"/>
        <v>0</v>
      </c>
      <c r="H75" s="44">
        <f t="shared" ca="1" si="15"/>
        <v>0</v>
      </c>
      <c r="I75" s="44">
        <f t="shared" ca="1" si="15"/>
        <v>0</v>
      </c>
      <c r="J75" s="45">
        <f t="shared" ca="1" si="15"/>
        <v>0</v>
      </c>
      <c r="L75" s="34" t="str">
        <f ca="1">IF(RIGHT($B75,1)="B",ADDRESS(MATCH($B75,'MALE FIELD'!I:I,0),9,4,,$B$50),ADDRESS(MATCH($B75,'MALE FIELD'!B:B,0),2,4,,$B$50))</f>
        <v>'MALE FIELD'!B102</v>
      </c>
      <c r="N75" s="46">
        <f ca="1">OFFSET(INDIRECT(L75),P75+1,2)</f>
        <v>0</v>
      </c>
      <c r="O75" s="46">
        <f ca="1">OFFSET(INDIRECT(L75),P75+1,4)</f>
        <v>0</v>
      </c>
      <c r="P75" s="48">
        <f ca="1">RANK(OFFSET(B75,0,MATCH($N$3,$C$4:$J$4,0)),C75:J75,0)</f>
        <v>1</v>
      </c>
    </row>
    <row r="76" spans="2:16" s="33" customFormat="1" x14ac:dyDescent="0.25">
      <c r="B76" s="43" t="str">
        <f ca="1">INDIRECT("Lookup!C64")</f>
        <v>-</v>
      </c>
      <c r="C76" s="44">
        <f t="shared" ca="1" si="15"/>
        <v>0</v>
      </c>
      <c r="D76" s="44">
        <f t="shared" ca="1" si="15"/>
        <v>0</v>
      </c>
      <c r="E76" s="44">
        <f t="shared" ca="1" si="15"/>
        <v>0</v>
      </c>
      <c r="F76" s="44">
        <f t="shared" ca="1" si="15"/>
        <v>0</v>
      </c>
      <c r="G76" s="44">
        <f t="shared" ca="1" si="15"/>
        <v>0</v>
      </c>
      <c r="H76" s="44">
        <f t="shared" ca="1" si="15"/>
        <v>0</v>
      </c>
      <c r="I76" s="44">
        <f t="shared" ca="1" si="15"/>
        <v>0</v>
      </c>
      <c r="J76" s="45">
        <f t="shared" ca="1" si="15"/>
        <v>0</v>
      </c>
      <c r="L76" s="34" t="str">
        <f ca="1">IF(RIGHT($B76,1)="B",ADDRESS(MATCH($B76,'MALE FIELD'!I:I,0),9,4,,$B$50),ADDRESS(MATCH($B76,'MALE FIELD'!B:B,0),2,4,,$B$50))</f>
        <v>'MALE FIELD'!B102</v>
      </c>
      <c r="N76" s="46">
        <f ca="1">OFFSET(INDIRECT(L76),P76+1,2)</f>
        <v>0</v>
      </c>
      <c r="O76" s="46">
        <f ca="1">OFFSET(INDIRECT(L76),P76+1,4)</f>
        <v>0</v>
      </c>
      <c r="P76" s="48">
        <f ca="1">RANK(OFFSET(B76,0,MATCH($N$3,$C$4:$J$4,0)),C76:J76,0)</f>
        <v>1</v>
      </c>
    </row>
    <row r="77" spans="2:16" s="33" customFormat="1" x14ac:dyDescent="0.25">
      <c r="B77" s="43" t="str">
        <f ca="1">INDIRECT("Lookup!C65")</f>
        <v>-</v>
      </c>
      <c r="C77" s="44">
        <f t="shared" ca="1" si="15"/>
        <v>0</v>
      </c>
      <c r="D77" s="44">
        <f t="shared" ca="1" si="15"/>
        <v>0</v>
      </c>
      <c r="E77" s="44">
        <f t="shared" ca="1" si="15"/>
        <v>0</v>
      </c>
      <c r="F77" s="44">
        <f t="shared" ca="1" si="15"/>
        <v>0</v>
      </c>
      <c r="G77" s="44">
        <f t="shared" ca="1" si="15"/>
        <v>0</v>
      </c>
      <c r="H77" s="44">
        <f t="shared" ca="1" si="15"/>
        <v>0</v>
      </c>
      <c r="I77" s="44">
        <f t="shared" ca="1" si="15"/>
        <v>0</v>
      </c>
      <c r="J77" s="45">
        <f t="shared" ca="1" si="15"/>
        <v>0</v>
      </c>
      <c r="L77" s="34" t="str">
        <f ca="1">IF(RIGHT($B77,1)="B",ADDRESS(MATCH($B77,'MALE FIELD'!I:I,0),9,4,,$B$50),ADDRESS(MATCH($B77,'MALE FIELD'!B:B,0),2,4,,$B$50))</f>
        <v>'MALE FIELD'!B102</v>
      </c>
      <c r="N77" s="46">
        <f ca="1">OFFSET(INDIRECT(L77),P77+1,2)</f>
        <v>0</v>
      </c>
      <c r="O77" s="46">
        <f ca="1">OFFSET(INDIRECT(L77),P77+1,4)</f>
        <v>0</v>
      </c>
      <c r="P77" s="48">
        <f ca="1">RANK(OFFSET(B77,0,MATCH($N$3,$C$4:$J$4,0)),C77:J77,0)</f>
        <v>1</v>
      </c>
    </row>
    <row r="78" spans="2:16" s="33" customFormat="1" x14ac:dyDescent="0.25">
      <c r="B78" s="43" t="str">
        <f ca="1">INDIRECT("Lookup!C66")</f>
        <v>-</v>
      </c>
      <c r="C78" s="44">
        <f t="shared" ca="1" si="15"/>
        <v>0</v>
      </c>
      <c r="D78" s="44">
        <f t="shared" ca="1" si="15"/>
        <v>0</v>
      </c>
      <c r="E78" s="44">
        <f t="shared" ca="1" si="15"/>
        <v>0</v>
      </c>
      <c r="F78" s="44">
        <f t="shared" ca="1" si="15"/>
        <v>0</v>
      </c>
      <c r="G78" s="44">
        <f t="shared" ca="1" si="15"/>
        <v>0</v>
      </c>
      <c r="H78" s="44">
        <f t="shared" ca="1" si="15"/>
        <v>0</v>
      </c>
      <c r="I78" s="44">
        <f t="shared" ca="1" si="15"/>
        <v>0</v>
      </c>
      <c r="J78" s="45">
        <f t="shared" ca="1" si="15"/>
        <v>0</v>
      </c>
      <c r="L78" s="34" t="str">
        <f ca="1">IF(RIGHT($B78,1)="B",ADDRESS(MATCH($B78,'MALE FIELD'!I:I,0),9,4,,$B$50),ADDRESS(MATCH($B78,'MALE FIELD'!B:B,0),2,4,,$B$50))</f>
        <v>'MALE FIELD'!B102</v>
      </c>
      <c r="N78" s="46">
        <f ca="1">OFFSET(INDIRECT(L78),P78+1,2)</f>
        <v>0</v>
      </c>
      <c r="O78" s="46">
        <f ca="1">OFFSET(INDIRECT(L78),P78+1,4)</f>
        <v>0</v>
      </c>
      <c r="P78" s="48">
        <f ca="1">RANK(OFFSET(B78,0,MATCH($N$3,$C$4:$J$4,0)),C78:J78,0)</f>
        <v>1</v>
      </c>
    </row>
    <row r="79" spans="2:16" s="33" customFormat="1" x14ac:dyDescent="0.25">
      <c r="B79" s="43" t="str">
        <f ca="1">INDIRECT("Lookup!C67")</f>
        <v>-</v>
      </c>
      <c r="C79" s="44">
        <f t="shared" ca="1" si="15"/>
        <v>0</v>
      </c>
      <c r="D79" s="44">
        <f t="shared" ca="1" si="15"/>
        <v>0</v>
      </c>
      <c r="E79" s="44">
        <f t="shared" ca="1" si="15"/>
        <v>0</v>
      </c>
      <c r="F79" s="44">
        <f t="shared" ca="1" si="15"/>
        <v>0</v>
      </c>
      <c r="G79" s="44">
        <f t="shared" ca="1" si="15"/>
        <v>0</v>
      </c>
      <c r="H79" s="44">
        <f t="shared" ca="1" si="15"/>
        <v>0</v>
      </c>
      <c r="I79" s="44">
        <f t="shared" ca="1" si="15"/>
        <v>0</v>
      </c>
      <c r="J79" s="45">
        <f t="shared" ca="1" si="15"/>
        <v>0</v>
      </c>
      <c r="L79" s="34" t="str">
        <f ca="1">IF(RIGHT($B79,1)="B",ADDRESS(MATCH($B79,'MALE FIELD'!I:I,0),9,4,,$B$50),ADDRESS(MATCH($B79,'MALE FIELD'!B:B,0),2,4,,$B$50))</f>
        <v>'MALE FIELD'!B102</v>
      </c>
      <c r="N79" s="46">
        <f t="shared" ca="1" si="11"/>
        <v>0</v>
      </c>
      <c r="O79" s="46">
        <f t="shared" ca="1" si="12"/>
        <v>0</v>
      </c>
      <c r="P79" s="48">
        <f t="shared" ca="1" si="13"/>
        <v>1</v>
      </c>
    </row>
    <row r="80" spans="2:16" s="33" customFormat="1" x14ac:dyDescent="0.25">
      <c r="B80" s="50" t="str">
        <f ca="1">INDIRECT("Lookup!C68")</f>
        <v>-</v>
      </c>
      <c r="C80" s="44">
        <f t="shared" ca="1" si="15"/>
        <v>0</v>
      </c>
      <c r="D80" s="44">
        <f t="shared" ca="1" si="15"/>
        <v>0</v>
      </c>
      <c r="E80" s="44">
        <f t="shared" ca="1" si="15"/>
        <v>0</v>
      </c>
      <c r="F80" s="44">
        <f t="shared" ca="1" si="15"/>
        <v>0</v>
      </c>
      <c r="G80" s="44">
        <f t="shared" ca="1" si="15"/>
        <v>0</v>
      </c>
      <c r="H80" s="44">
        <f t="shared" ca="1" si="15"/>
        <v>0</v>
      </c>
      <c r="I80" s="44">
        <f t="shared" ca="1" si="15"/>
        <v>0</v>
      </c>
      <c r="J80" s="45">
        <f t="shared" ca="1" si="15"/>
        <v>0</v>
      </c>
      <c r="L80" s="34" t="str">
        <f ca="1">IF(RIGHT($B80,1)="B",ADDRESS(MATCH($B80,'MALE FIELD'!I:I,0),9,4,,$B$50),ADDRESS(MATCH($B80,'MALE FIELD'!B:B,0),2,4,,$B$50))</f>
        <v>'MALE FIELD'!B102</v>
      </c>
      <c r="N80" s="46">
        <f t="shared" ca="1" si="11"/>
        <v>0</v>
      </c>
      <c r="O80" s="46">
        <f t="shared" ca="1" si="12"/>
        <v>0</v>
      </c>
      <c r="P80" s="48">
        <f t="shared" ca="1" si="13"/>
        <v>1</v>
      </c>
    </row>
    <row r="81" spans="2:16" s="33" customFormat="1" x14ac:dyDescent="0.25">
      <c r="B81" s="51" t="s">
        <v>260</v>
      </c>
      <c r="C81" s="52">
        <f ca="1">SUMIF(C51:C80,"&gt;0")</f>
        <v>184</v>
      </c>
      <c r="D81" s="52">
        <f t="shared" ref="D81:J81" ca="1" si="16">SUMIF(D51:D80,"&gt;0")</f>
        <v>165</v>
      </c>
      <c r="E81" s="52">
        <f t="shared" ca="1" si="16"/>
        <v>142</v>
      </c>
      <c r="F81" s="52">
        <f t="shared" ca="1" si="16"/>
        <v>110</v>
      </c>
      <c r="G81" s="52">
        <f t="shared" ca="1" si="16"/>
        <v>156</v>
      </c>
      <c r="H81" s="52">
        <f t="shared" ca="1" si="16"/>
        <v>79</v>
      </c>
      <c r="I81" s="52">
        <f t="shared" ca="1" si="16"/>
        <v>24</v>
      </c>
      <c r="J81" s="52">
        <f t="shared" ca="1" si="16"/>
        <v>0</v>
      </c>
      <c r="L81" s="34"/>
    </row>
    <row r="82" spans="2:16" s="33" customFormat="1" x14ac:dyDescent="0.25">
      <c r="B82" s="53" t="s">
        <v>259</v>
      </c>
      <c r="C82" s="54">
        <f>SUMIF('MALE FIELD'!$E:$E,SCORESHEET!C$4,'MALE FIELD'!$G:$G)+SUMIF('MALE FIELD'!$L:$L,SCORESHEET!C$4,'MALE FIELD'!$N:$N)</f>
        <v>184</v>
      </c>
      <c r="D82" s="54">
        <f>SUMIF('MALE FIELD'!$E:$E,SCORESHEET!D$4,'MALE FIELD'!$G:$G)+SUMIF('MALE FIELD'!$L:$L,SCORESHEET!D$4,'MALE FIELD'!$N:$N)</f>
        <v>165</v>
      </c>
      <c r="E82" s="54">
        <f>SUMIF('MALE FIELD'!$E:$E,SCORESHEET!E$4,'MALE FIELD'!$G:$G)+SUMIF('MALE FIELD'!$L:$L,SCORESHEET!E$4,'MALE FIELD'!$N:$N)</f>
        <v>142</v>
      </c>
      <c r="F82" s="54">
        <f>SUMIF('MALE FIELD'!$E:$E,SCORESHEET!F$4,'MALE FIELD'!$G:$G)+SUMIF('MALE FIELD'!$L:$L,SCORESHEET!F$4,'MALE FIELD'!$N:$N)</f>
        <v>110</v>
      </c>
      <c r="G82" s="54">
        <f>SUMIF('MALE FIELD'!$E:$E,SCORESHEET!G$4,'MALE FIELD'!$G:$G)+SUMIF('MALE FIELD'!$L:$L,SCORESHEET!G$4,'MALE FIELD'!$N:$N)</f>
        <v>156</v>
      </c>
      <c r="H82" s="54">
        <f>SUMIF('MALE FIELD'!$E:$E,SCORESHEET!H$4,'MALE FIELD'!$G:$G)+SUMIF('MALE FIELD'!$L:$L,SCORESHEET!H$4,'MALE FIELD'!$N:$N)</f>
        <v>79</v>
      </c>
      <c r="I82" s="54">
        <f>SUMIF('MALE FIELD'!$E:$E,SCORESHEET!I$4,'MALE FIELD'!$G:$G)+SUMIF('MALE FIELD'!$L:$L,SCORESHEET!I$4,'MALE FIELD'!$N:$N)</f>
        <v>24</v>
      </c>
      <c r="J82" s="54">
        <f>SUMIF('MALE FIELD'!$E:$E,SCORESHEET!J$4,'MALE FIELD'!$G:$G)+SUMIF('MALE FIELD'!$L:$L,SCORESHEET!J$4,'MALE FIELD'!$N:$N)</f>
        <v>0</v>
      </c>
      <c r="L82" s="34"/>
    </row>
    <row r="83" spans="2:16" s="33" customFormat="1" x14ac:dyDescent="0.25">
      <c r="B83" s="55"/>
      <c r="C83" s="56"/>
      <c r="D83" s="56"/>
      <c r="E83" s="56"/>
      <c r="F83" s="56"/>
      <c r="G83" s="56"/>
      <c r="H83" s="56"/>
      <c r="I83" s="56"/>
      <c r="J83" s="56"/>
      <c r="L83" s="34"/>
    </row>
    <row r="84" spans="2:16" s="33" customFormat="1" ht="95.25" customHeight="1" x14ac:dyDescent="0.25">
      <c r="B84" s="57" t="s">
        <v>25</v>
      </c>
      <c r="C84" s="58" t="str">
        <f>Lookup!B$10</f>
        <v>Whitemoss AC</v>
      </c>
      <c r="D84" s="58" t="str">
        <f>Lookup!B$11</f>
        <v>Kilmarnock Harriers</v>
      </c>
      <c r="E84" s="58" t="str">
        <f>Lookup!B$12</f>
        <v>Dunfermline T&amp;FC</v>
      </c>
      <c r="F84" s="58" t="str">
        <f>Lookup!B$13</f>
        <v>Falkirk Victoria Harriers</v>
      </c>
      <c r="G84" s="58" t="str">
        <f>Lookup!B$14</f>
        <v>Corstorphine AC</v>
      </c>
      <c r="H84" s="58" t="str">
        <f>Lookup!B$15</f>
        <v>Lasswade AC</v>
      </c>
      <c r="I84" s="58" t="str">
        <f>Lookup!B$16</f>
        <v>Kirkitilloch Olympians</v>
      </c>
      <c r="J84" s="59" t="str">
        <f>Lookup!B$17</f>
        <v>-</v>
      </c>
      <c r="K84" s="41"/>
      <c r="L84" s="42" t="s">
        <v>256</v>
      </c>
      <c r="M84" s="41"/>
      <c r="N84" s="41" t="s">
        <v>131</v>
      </c>
      <c r="O84" s="41" t="s">
        <v>257</v>
      </c>
      <c r="P84" s="41" t="s">
        <v>126</v>
      </c>
    </row>
    <row r="85" spans="2:16" s="33" customFormat="1" x14ac:dyDescent="0.25">
      <c r="B85" s="49" t="str">
        <f ca="1">INDIRECT("Lookup!D39")</f>
        <v>300M Under 17 Women A</v>
      </c>
      <c r="C85" s="60">
        <f t="shared" ref="C85:J94" ca="1" si="17">SUMIF(OFFSET(INDIRECT($L85),1,3,9,1),C$4,OFFSET(INDIRECT($L85),1,5,9,1))</f>
        <v>14</v>
      </c>
      <c r="D85" s="60">
        <f t="shared" ca="1" si="17"/>
        <v>12</v>
      </c>
      <c r="E85" s="60">
        <f t="shared" ca="1" si="17"/>
        <v>0</v>
      </c>
      <c r="F85" s="60">
        <f t="shared" ca="1" si="17"/>
        <v>10</v>
      </c>
      <c r="G85" s="60">
        <f t="shared" ca="1" si="17"/>
        <v>8</v>
      </c>
      <c r="H85" s="60">
        <f t="shared" ca="1" si="17"/>
        <v>16</v>
      </c>
      <c r="I85" s="60">
        <f t="shared" ca="1" si="17"/>
        <v>6</v>
      </c>
      <c r="J85" s="61">
        <f t="shared" ca="1" si="17"/>
        <v>0</v>
      </c>
      <c r="L85" s="34" t="str">
        <f ca="1">IF(RIGHT($B85,1)="B",ADDRESS(MATCH($B85,'FEMALE TRACK'!I:I,0),9,4,,$B$84),ADDRESS(MATCH($B85,'FEMALE TRACK'!B:B,0),2,4,,$B$84))</f>
        <v>'FEMALE TRACK'!B3</v>
      </c>
      <c r="N85" s="46" t="str">
        <f t="shared" ref="N85:N122" ca="1" si="18">OFFSET(INDIRECT(L85),P85+1,2)</f>
        <v>Jenna Morton</v>
      </c>
      <c r="O85" s="47">
        <f t="shared" ref="O85:O122" ca="1" si="19">OFFSET(INDIRECT(L85),P85+1,4)</f>
        <v>45.1</v>
      </c>
      <c r="P85" s="48">
        <f ca="1">RANK(OFFSET(B85,0,MATCH($N$3,$C$4:$J$4,0)),C85:J85,0)</f>
        <v>2</v>
      </c>
    </row>
    <row r="86" spans="2:16" s="33" customFormat="1" x14ac:dyDescent="0.25">
      <c r="B86" s="43" t="str">
        <f ca="1">INDIRECT("Lookup!D40")</f>
        <v>300M Under 17 Women B</v>
      </c>
      <c r="C86" s="44">
        <f t="shared" ca="1" si="17"/>
        <v>12</v>
      </c>
      <c r="D86" s="44">
        <f t="shared" ca="1" si="17"/>
        <v>10</v>
      </c>
      <c r="E86" s="44">
        <f t="shared" ca="1" si="17"/>
        <v>0</v>
      </c>
      <c r="F86" s="44">
        <f t="shared" ca="1" si="17"/>
        <v>0</v>
      </c>
      <c r="G86" s="44">
        <f t="shared" ca="1" si="17"/>
        <v>0</v>
      </c>
      <c r="H86" s="44">
        <f t="shared" ca="1" si="17"/>
        <v>0</v>
      </c>
      <c r="I86" s="44">
        <f t="shared" ca="1" si="17"/>
        <v>8</v>
      </c>
      <c r="J86" s="45">
        <f t="shared" ca="1" si="17"/>
        <v>0</v>
      </c>
      <c r="L86" s="34" t="str">
        <f ca="1">IF(RIGHT($B86,1)="B",ADDRESS(MATCH($B86,'FEMALE TRACK'!I:I,0),9,4,,$B$84),ADDRESS(MATCH($B86,'FEMALE TRACK'!B:B,0),2,4,,$B$84))</f>
        <v>'FEMALE TRACK'!I3</v>
      </c>
      <c r="N86" s="46" t="str">
        <f t="shared" ca="1" si="18"/>
        <v>Lucy Wroe</v>
      </c>
      <c r="O86" s="47">
        <f t="shared" ca="1" si="19"/>
        <v>47</v>
      </c>
      <c r="P86" s="48">
        <f t="shared" ref="P86:P122" ca="1" si="20">RANK(OFFSET(B86,0,MATCH($N$3,$C$4:$J$4,0)),C86:J86,0)</f>
        <v>1</v>
      </c>
    </row>
    <row r="87" spans="2:16" s="33" customFormat="1" x14ac:dyDescent="0.25">
      <c r="B87" s="43" t="str">
        <f ca="1">INDIRECT("Lookup!D41")</f>
        <v>400M Senior Women A</v>
      </c>
      <c r="C87" s="44">
        <f t="shared" ca="1" si="17"/>
        <v>16</v>
      </c>
      <c r="D87" s="44">
        <f t="shared" ca="1" si="17"/>
        <v>10</v>
      </c>
      <c r="E87" s="44">
        <f t="shared" ca="1" si="17"/>
        <v>14</v>
      </c>
      <c r="F87" s="44">
        <f t="shared" ca="1" si="17"/>
        <v>12</v>
      </c>
      <c r="G87" s="44">
        <f t="shared" ca="1" si="17"/>
        <v>4</v>
      </c>
      <c r="H87" s="44">
        <f t="shared" ca="1" si="17"/>
        <v>8</v>
      </c>
      <c r="I87" s="44">
        <f t="shared" ca="1" si="17"/>
        <v>6</v>
      </c>
      <c r="J87" s="45">
        <f t="shared" ca="1" si="17"/>
        <v>0</v>
      </c>
      <c r="L87" s="34" t="str">
        <f ca="1">IF(RIGHT($B87,1)="B",ADDRESS(MATCH($B87,'FEMALE TRACK'!I:I,0),9,4,,$B$84),ADDRESS(MATCH($B87,'FEMALE TRACK'!B:B,0),2,4,,$B$84))</f>
        <v>'FEMALE TRACK'!B14</v>
      </c>
      <c r="N87" s="46" t="str">
        <f t="shared" ca="1" si="18"/>
        <v>Sarah Bassett</v>
      </c>
      <c r="O87" s="47">
        <f t="shared" ca="1" si="19"/>
        <v>61.3</v>
      </c>
      <c r="P87" s="48">
        <f t="shared" ca="1" si="20"/>
        <v>1</v>
      </c>
    </row>
    <row r="88" spans="2:16" s="33" customFormat="1" x14ac:dyDescent="0.25">
      <c r="B88" s="43" t="str">
        <f ca="1">INDIRECT("Lookup!D42")</f>
        <v>400M Senior Women B</v>
      </c>
      <c r="C88" s="44">
        <f t="shared" ca="1" si="17"/>
        <v>10</v>
      </c>
      <c r="D88" s="44">
        <f t="shared" ca="1" si="17"/>
        <v>0</v>
      </c>
      <c r="E88" s="44">
        <f t="shared" ca="1" si="17"/>
        <v>8</v>
      </c>
      <c r="F88" s="44">
        <f t="shared" ca="1" si="17"/>
        <v>0</v>
      </c>
      <c r="G88" s="44">
        <f t="shared" ca="1" si="17"/>
        <v>12</v>
      </c>
      <c r="H88" s="44">
        <f t="shared" ca="1" si="17"/>
        <v>0</v>
      </c>
      <c r="I88" s="44">
        <f t="shared" ca="1" si="17"/>
        <v>6</v>
      </c>
      <c r="J88" s="45">
        <f t="shared" ca="1" si="17"/>
        <v>0</v>
      </c>
      <c r="L88" s="34" t="str">
        <f ca="1">IF(RIGHT($B88,1)="B",ADDRESS(MATCH($B88,'FEMALE TRACK'!I:I,0),9,4,,$B$84),ADDRESS(MATCH($B88,'FEMALE TRACK'!B:B,0),2,4,,$B$84))</f>
        <v>'FEMALE TRACK'!I14</v>
      </c>
      <c r="N88" s="46" t="str">
        <f t="shared" ca="1" si="18"/>
        <v>Christie McSkimming</v>
      </c>
      <c r="O88" s="47">
        <f t="shared" ca="1" si="19"/>
        <v>68</v>
      </c>
      <c r="P88" s="48">
        <f t="shared" ca="1" si="20"/>
        <v>2</v>
      </c>
    </row>
    <row r="89" spans="2:16" s="33" customFormat="1" x14ac:dyDescent="0.25">
      <c r="B89" s="43" t="str">
        <f ca="1">INDIRECT("Lookup!D43")</f>
        <v>80M Under 11 Girls A</v>
      </c>
      <c r="C89" s="44">
        <f t="shared" ca="1" si="17"/>
        <v>10</v>
      </c>
      <c r="D89" s="44">
        <f t="shared" ca="1" si="17"/>
        <v>8</v>
      </c>
      <c r="E89" s="44">
        <f t="shared" ca="1" si="17"/>
        <v>16</v>
      </c>
      <c r="F89" s="44">
        <f t="shared" ca="1" si="17"/>
        <v>12</v>
      </c>
      <c r="G89" s="44">
        <f t="shared" ca="1" si="17"/>
        <v>6</v>
      </c>
      <c r="H89" s="44">
        <f t="shared" ca="1" si="17"/>
        <v>14</v>
      </c>
      <c r="I89" s="44">
        <f t="shared" ca="1" si="17"/>
        <v>0</v>
      </c>
      <c r="J89" s="45">
        <f t="shared" ca="1" si="17"/>
        <v>0</v>
      </c>
      <c r="L89" s="34" t="str">
        <f ca="1">IF(RIGHT($B89,1)="B",ADDRESS(MATCH($B89,'FEMALE TRACK'!I:I,0),9,4,,$B$84),ADDRESS(MATCH($B89,'FEMALE TRACK'!B:B,0),2,4,,$B$84))</f>
        <v>'FEMALE TRACK'!B25</v>
      </c>
      <c r="N89" s="46" t="str">
        <f t="shared" ca="1" si="18"/>
        <v>Mollie Quinn</v>
      </c>
      <c r="O89" s="47">
        <f t="shared" ca="1" si="19"/>
        <v>13</v>
      </c>
      <c r="P89" s="48">
        <f t="shared" ca="1" si="20"/>
        <v>4</v>
      </c>
    </row>
    <row r="90" spans="2:16" s="33" customFormat="1" x14ac:dyDescent="0.25">
      <c r="B90" s="43" t="str">
        <f ca="1">INDIRECT("Lookup!D44")</f>
        <v>80M Under 11 Girls B</v>
      </c>
      <c r="C90" s="44">
        <f t="shared" ca="1" si="17"/>
        <v>8</v>
      </c>
      <c r="D90" s="44">
        <f t="shared" ca="1" si="17"/>
        <v>6</v>
      </c>
      <c r="E90" s="44">
        <f t="shared" ca="1" si="17"/>
        <v>12</v>
      </c>
      <c r="F90" s="44">
        <f t="shared" ca="1" si="17"/>
        <v>0</v>
      </c>
      <c r="G90" s="44">
        <f t="shared" ca="1" si="17"/>
        <v>0</v>
      </c>
      <c r="H90" s="44">
        <f t="shared" ca="1" si="17"/>
        <v>10</v>
      </c>
      <c r="I90" s="44">
        <f t="shared" ca="1" si="17"/>
        <v>0</v>
      </c>
      <c r="J90" s="45">
        <f t="shared" ca="1" si="17"/>
        <v>0</v>
      </c>
      <c r="L90" s="34" t="str">
        <f ca="1">IF(RIGHT($B90,1)="B",ADDRESS(MATCH($B90,'FEMALE TRACK'!I:I,0),9,4,,$B$84),ADDRESS(MATCH($B90,'FEMALE TRACK'!B:B,0),2,4,,$B$84))</f>
        <v>'FEMALE TRACK'!I25</v>
      </c>
      <c r="N90" s="46" t="str">
        <f t="shared" ca="1" si="18"/>
        <v>Laura Morton</v>
      </c>
      <c r="O90" s="47">
        <f t="shared" ca="1" si="19"/>
        <v>13.3</v>
      </c>
      <c r="P90" s="48">
        <f t="shared" ca="1" si="20"/>
        <v>3</v>
      </c>
    </row>
    <row r="91" spans="2:16" s="33" customFormat="1" x14ac:dyDescent="0.25">
      <c r="B91" s="43" t="str">
        <f ca="1">INDIRECT("Lookup!D45")</f>
        <v>100M Under 13 Girls A</v>
      </c>
      <c r="C91" s="44">
        <f t="shared" ca="1" si="17"/>
        <v>12</v>
      </c>
      <c r="D91" s="44">
        <f t="shared" ca="1" si="17"/>
        <v>4</v>
      </c>
      <c r="E91" s="44">
        <f t="shared" ca="1" si="17"/>
        <v>10</v>
      </c>
      <c r="F91" s="44">
        <f t="shared" ca="1" si="17"/>
        <v>14</v>
      </c>
      <c r="G91" s="44">
        <f t="shared" ca="1" si="17"/>
        <v>16</v>
      </c>
      <c r="H91" s="44">
        <f t="shared" ca="1" si="17"/>
        <v>6</v>
      </c>
      <c r="I91" s="44">
        <f t="shared" ca="1" si="17"/>
        <v>8</v>
      </c>
      <c r="J91" s="45">
        <f t="shared" ca="1" si="17"/>
        <v>0</v>
      </c>
      <c r="L91" s="34" t="str">
        <f ca="1">IF(RIGHT($B91,1)="B",ADDRESS(MATCH($B91,'FEMALE TRACK'!I:I,0),9,4,,$B$84),ADDRESS(MATCH($B91,'FEMALE TRACK'!B:B,0),2,4,,$B$84))</f>
        <v>'FEMALE TRACK'!B36</v>
      </c>
      <c r="N91" s="46" t="str">
        <f t="shared" ca="1" si="18"/>
        <v>Matilda Frew</v>
      </c>
      <c r="O91" s="47">
        <f t="shared" ca="1" si="19"/>
        <v>15</v>
      </c>
      <c r="P91" s="48">
        <f t="shared" ca="1" si="20"/>
        <v>3</v>
      </c>
    </row>
    <row r="92" spans="2:16" s="33" customFormat="1" x14ac:dyDescent="0.25">
      <c r="B92" s="43" t="str">
        <f ca="1">INDIRECT("Lookup!D46")</f>
        <v>100M Under 13 Girls B</v>
      </c>
      <c r="C92" s="44">
        <f t="shared" ca="1" si="17"/>
        <v>12</v>
      </c>
      <c r="D92" s="44">
        <f t="shared" ca="1" si="17"/>
        <v>6</v>
      </c>
      <c r="E92" s="44">
        <f t="shared" ca="1" si="17"/>
        <v>8</v>
      </c>
      <c r="F92" s="44">
        <f t="shared" ca="1" si="17"/>
        <v>10</v>
      </c>
      <c r="G92" s="44">
        <f t="shared" ca="1" si="17"/>
        <v>4</v>
      </c>
      <c r="H92" s="44">
        <f t="shared" ca="1" si="17"/>
        <v>0</v>
      </c>
      <c r="I92" s="44">
        <f t="shared" ca="1" si="17"/>
        <v>0</v>
      </c>
      <c r="J92" s="45">
        <f t="shared" ca="1" si="17"/>
        <v>0</v>
      </c>
      <c r="L92" s="34" t="str">
        <f ca="1">IF(RIGHT($B92,1)="B",ADDRESS(MATCH($B92,'FEMALE TRACK'!I:I,0),9,4,,$B$84),ADDRESS(MATCH($B92,'FEMALE TRACK'!B:B,0),2,4,,$B$84))</f>
        <v>'FEMALE TRACK'!I36</v>
      </c>
      <c r="N92" s="46" t="str">
        <f t="shared" ca="1" si="18"/>
        <v>Shannon Dixon</v>
      </c>
      <c r="O92" s="47">
        <f t="shared" ca="1" si="19"/>
        <v>14.3</v>
      </c>
      <c r="P92" s="48">
        <f t="shared" ca="1" si="20"/>
        <v>1</v>
      </c>
    </row>
    <row r="93" spans="2:16" s="33" customFormat="1" x14ac:dyDescent="0.25">
      <c r="B93" s="43" t="str">
        <f ca="1">INDIRECT("Lookup!D47")</f>
        <v>100M Under 15 Girls A</v>
      </c>
      <c r="C93" s="44">
        <f t="shared" ca="1" si="17"/>
        <v>14</v>
      </c>
      <c r="D93" s="44">
        <f t="shared" ca="1" si="17"/>
        <v>8</v>
      </c>
      <c r="E93" s="44">
        <f t="shared" ca="1" si="17"/>
        <v>4</v>
      </c>
      <c r="F93" s="44">
        <f t="shared" ca="1" si="17"/>
        <v>10</v>
      </c>
      <c r="G93" s="44">
        <f t="shared" ca="1" si="17"/>
        <v>12</v>
      </c>
      <c r="H93" s="44">
        <f t="shared" ca="1" si="17"/>
        <v>16</v>
      </c>
      <c r="I93" s="44">
        <f t="shared" ca="1" si="17"/>
        <v>6</v>
      </c>
      <c r="J93" s="45">
        <f t="shared" ca="1" si="17"/>
        <v>0</v>
      </c>
      <c r="L93" s="34" t="str">
        <f ca="1">IF(RIGHT($B93,1)="B",ADDRESS(MATCH($B93,'FEMALE TRACK'!I:I,0),9,4,,$B$84),ADDRESS(MATCH($B93,'FEMALE TRACK'!B:B,0),2,4,,$B$84))</f>
        <v>'FEMALE TRACK'!B47</v>
      </c>
      <c r="N93" s="46" t="str">
        <f t="shared" ca="1" si="18"/>
        <v>Katie Beel</v>
      </c>
      <c r="O93" s="47">
        <f t="shared" ca="1" si="19"/>
        <v>12.8</v>
      </c>
      <c r="P93" s="48">
        <f t="shared" ca="1" si="20"/>
        <v>2</v>
      </c>
    </row>
    <row r="94" spans="2:16" s="33" customFormat="1" x14ac:dyDescent="0.25">
      <c r="B94" s="43" t="str">
        <f ca="1">INDIRECT("Lookup!D48")</f>
        <v>100M Under 15 Girls B</v>
      </c>
      <c r="C94" s="44">
        <f t="shared" ca="1" si="17"/>
        <v>10</v>
      </c>
      <c r="D94" s="44">
        <f t="shared" ca="1" si="17"/>
        <v>6</v>
      </c>
      <c r="E94" s="44">
        <f t="shared" ca="1" si="17"/>
        <v>4</v>
      </c>
      <c r="F94" s="44">
        <f t="shared" ca="1" si="17"/>
        <v>8</v>
      </c>
      <c r="G94" s="44">
        <f t="shared" ca="1" si="17"/>
        <v>12</v>
      </c>
      <c r="H94" s="44">
        <f t="shared" ca="1" si="17"/>
        <v>0</v>
      </c>
      <c r="I94" s="44">
        <f t="shared" ca="1" si="17"/>
        <v>0</v>
      </c>
      <c r="J94" s="45">
        <f t="shared" ca="1" si="17"/>
        <v>0</v>
      </c>
      <c r="L94" s="34" t="str">
        <f ca="1">IF(RIGHT($B94,1)="B",ADDRESS(MATCH($B94,'FEMALE TRACK'!I:I,0),9,4,,$B$84),ADDRESS(MATCH($B94,'FEMALE TRACK'!B:B,0),2,4,,$B$84))</f>
        <v>'FEMALE TRACK'!I47</v>
      </c>
      <c r="N94" s="46" t="str">
        <f t="shared" ca="1" si="18"/>
        <v>Lily Scarlett Burns</v>
      </c>
      <c r="O94" s="47">
        <f t="shared" ca="1" si="19"/>
        <v>14</v>
      </c>
      <c r="P94" s="48">
        <f t="shared" ca="1" si="20"/>
        <v>2</v>
      </c>
    </row>
    <row r="95" spans="2:16" s="33" customFormat="1" x14ac:dyDescent="0.25">
      <c r="B95" s="43" t="str">
        <f ca="1">INDIRECT("Lookup!D49")</f>
        <v>100M Under 17 Women A</v>
      </c>
      <c r="C95" s="44">
        <f t="shared" ref="C95:J104" ca="1" si="21">SUMIF(OFFSET(INDIRECT($L95),1,3,9,1),C$4,OFFSET(INDIRECT($L95),1,5,9,1))</f>
        <v>14</v>
      </c>
      <c r="D95" s="44">
        <f t="shared" ca="1" si="21"/>
        <v>10</v>
      </c>
      <c r="E95" s="44">
        <f t="shared" ca="1" si="21"/>
        <v>0</v>
      </c>
      <c r="F95" s="44">
        <f t="shared" ca="1" si="21"/>
        <v>12</v>
      </c>
      <c r="G95" s="44">
        <f t="shared" ca="1" si="21"/>
        <v>6</v>
      </c>
      <c r="H95" s="44">
        <f t="shared" ca="1" si="21"/>
        <v>16</v>
      </c>
      <c r="I95" s="44">
        <f t="shared" ca="1" si="21"/>
        <v>8</v>
      </c>
      <c r="J95" s="45">
        <f t="shared" ca="1" si="21"/>
        <v>0</v>
      </c>
      <c r="L95" s="34" t="str">
        <f ca="1">IF(RIGHT($B95,1)="B",ADDRESS(MATCH($B95,'FEMALE TRACK'!I:I,0),9,4,,$B$84),ADDRESS(MATCH($B95,'FEMALE TRACK'!B:B,0),2,4,,$B$84))</f>
        <v>'FEMALE TRACK'!B58</v>
      </c>
      <c r="N95" s="46" t="str">
        <f t="shared" ca="1" si="18"/>
        <v>Ella Bryce</v>
      </c>
      <c r="O95" s="47">
        <f t="shared" ca="1" si="19"/>
        <v>13.4</v>
      </c>
      <c r="P95" s="48">
        <f t="shared" ca="1" si="20"/>
        <v>2</v>
      </c>
    </row>
    <row r="96" spans="2:16" s="33" customFormat="1" x14ac:dyDescent="0.25">
      <c r="B96" s="43" t="str">
        <f ca="1">INDIRECT("Lookup!D50")</f>
        <v>100M Under 17 Women B</v>
      </c>
      <c r="C96" s="44">
        <f t="shared" ca="1" si="21"/>
        <v>12</v>
      </c>
      <c r="D96" s="44">
        <f t="shared" ca="1" si="21"/>
        <v>10</v>
      </c>
      <c r="E96" s="44">
        <f t="shared" ca="1" si="21"/>
        <v>0</v>
      </c>
      <c r="F96" s="44">
        <f t="shared" ca="1" si="21"/>
        <v>0</v>
      </c>
      <c r="G96" s="44">
        <f t="shared" ca="1" si="21"/>
        <v>0</v>
      </c>
      <c r="H96" s="44">
        <f t="shared" ca="1" si="21"/>
        <v>0</v>
      </c>
      <c r="I96" s="44">
        <f t="shared" ca="1" si="21"/>
        <v>8</v>
      </c>
      <c r="J96" s="45">
        <f t="shared" ca="1" si="21"/>
        <v>0</v>
      </c>
      <c r="L96" s="34" t="str">
        <f ca="1">IF(RIGHT($B96,1)="B",ADDRESS(MATCH($B96,'FEMALE TRACK'!I:I,0),9,4,,$B$84),ADDRESS(MATCH($B96,'FEMALE TRACK'!B:B,0),2,4,,$B$84))</f>
        <v>'FEMALE TRACK'!I58</v>
      </c>
      <c r="N96" s="46" t="str">
        <f t="shared" ca="1" si="18"/>
        <v>Niahn Gillies</v>
      </c>
      <c r="O96" s="47">
        <f t="shared" ca="1" si="19"/>
        <v>13.4</v>
      </c>
      <c r="P96" s="48">
        <f t="shared" ca="1" si="20"/>
        <v>1</v>
      </c>
    </row>
    <row r="97" spans="2:16" s="33" customFormat="1" x14ac:dyDescent="0.25">
      <c r="B97" s="43" t="str">
        <f ca="1">INDIRECT("Lookup!D51")</f>
        <v>100M Senior Women A</v>
      </c>
      <c r="C97" s="44">
        <f t="shared" ca="1" si="21"/>
        <v>14</v>
      </c>
      <c r="D97" s="44">
        <f t="shared" ca="1" si="21"/>
        <v>16</v>
      </c>
      <c r="E97" s="44">
        <f t="shared" ca="1" si="21"/>
        <v>10</v>
      </c>
      <c r="F97" s="44">
        <f t="shared" ca="1" si="21"/>
        <v>0</v>
      </c>
      <c r="G97" s="44">
        <f t="shared" ca="1" si="21"/>
        <v>12</v>
      </c>
      <c r="H97" s="44">
        <f t="shared" ca="1" si="21"/>
        <v>8</v>
      </c>
      <c r="I97" s="44">
        <f t="shared" ca="1" si="21"/>
        <v>6</v>
      </c>
      <c r="J97" s="45">
        <f t="shared" ca="1" si="21"/>
        <v>0</v>
      </c>
      <c r="L97" s="34" t="str">
        <f ca="1">IF(RIGHT($B97,1)="B",ADDRESS(MATCH($B97,'FEMALE TRACK'!I:I,0),9,4,,$B$84),ADDRESS(MATCH($B97,'FEMALE TRACK'!B:B,0),2,4,,$B$84))</f>
        <v>'FEMALE TRACK'!B69</v>
      </c>
      <c r="N97" s="46" t="str">
        <f t="shared" ca="1" si="18"/>
        <v>Sarah Bassett</v>
      </c>
      <c r="O97" s="47">
        <f t="shared" ca="1" si="19"/>
        <v>12.8</v>
      </c>
      <c r="P97" s="48">
        <f t="shared" ca="1" si="20"/>
        <v>2</v>
      </c>
    </row>
    <row r="98" spans="2:16" s="33" customFormat="1" x14ac:dyDescent="0.25">
      <c r="B98" s="43" t="str">
        <f ca="1">INDIRECT("Lookup!D52")</f>
        <v>100M Senior Women B</v>
      </c>
      <c r="C98" s="44">
        <f t="shared" ca="1" si="21"/>
        <v>12</v>
      </c>
      <c r="D98" s="44">
        <f t="shared" ca="1" si="21"/>
        <v>6</v>
      </c>
      <c r="E98" s="44">
        <f t="shared" ca="1" si="21"/>
        <v>10</v>
      </c>
      <c r="F98" s="44">
        <f t="shared" ca="1" si="21"/>
        <v>0</v>
      </c>
      <c r="G98" s="44">
        <f t="shared" ca="1" si="21"/>
        <v>8</v>
      </c>
      <c r="H98" s="44">
        <f t="shared" ca="1" si="21"/>
        <v>0</v>
      </c>
      <c r="I98" s="44">
        <f t="shared" ca="1" si="21"/>
        <v>4</v>
      </c>
      <c r="J98" s="45">
        <f t="shared" ca="1" si="21"/>
        <v>0</v>
      </c>
      <c r="L98" s="34" t="str">
        <f ca="1">IF(RIGHT($B98,1)="B",ADDRESS(MATCH($B98,'FEMALE TRACK'!I:I,0),9,4,,$B$84),ADDRESS(MATCH($B98,'FEMALE TRACK'!B:B,0),2,4,,$B$84))</f>
        <v>'FEMALE TRACK'!I69</v>
      </c>
      <c r="N98" s="46" t="str">
        <f t="shared" ca="1" si="18"/>
        <v>Christie McSkimming</v>
      </c>
      <c r="O98" s="47">
        <f t="shared" ca="1" si="19"/>
        <v>13.7</v>
      </c>
      <c r="P98" s="48">
        <f t="shared" ca="1" si="20"/>
        <v>1</v>
      </c>
    </row>
    <row r="99" spans="2:16" s="33" customFormat="1" x14ac:dyDescent="0.25">
      <c r="B99" s="43" t="str">
        <f ca="1">INDIRECT("Lookup!D53")</f>
        <v>100M Masters Women A</v>
      </c>
      <c r="C99" s="44">
        <f t="shared" ca="1" si="21"/>
        <v>0</v>
      </c>
      <c r="D99" s="44">
        <f t="shared" ca="1" si="21"/>
        <v>12</v>
      </c>
      <c r="E99" s="44">
        <f t="shared" ca="1" si="21"/>
        <v>10</v>
      </c>
      <c r="F99" s="44">
        <f t="shared" ca="1" si="21"/>
        <v>16</v>
      </c>
      <c r="G99" s="44">
        <f t="shared" ca="1" si="21"/>
        <v>14</v>
      </c>
      <c r="H99" s="44">
        <f t="shared" ca="1" si="21"/>
        <v>0</v>
      </c>
      <c r="I99" s="44">
        <f t="shared" ca="1" si="21"/>
        <v>8</v>
      </c>
      <c r="J99" s="45">
        <f t="shared" ca="1" si="21"/>
        <v>0</v>
      </c>
      <c r="L99" s="34" t="str">
        <f ca="1">IF(RIGHT($B99,1)="B",ADDRESS(MATCH($B99,'FEMALE TRACK'!I:I,0),9,4,,$B$84),ADDRESS(MATCH($B99,'FEMALE TRACK'!B:B,0),2,4,,$B$84))</f>
        <v>'FEMALE TRACK'!B80</v>
      </c>
      <c r="N99" s="46">
        <f t="shared" ca="1" si="18"/>
        <v>0</v>
      </c>
      <c r="O99" s="47">
        <f t="shared" ca="1" si="19"/>
        <v>0</v>
      </c>
      <c r="P99" s="48">
        <f t="shared" ca="1" si="20"/>
        <v>6</v>
      </c>
    </row>
    <row r="100" spans="2:16" s="33" customFormat="1" x14ac:dyDescent="0.25">
      <c r="B100" s="43" t="str">
        <f ca="1">INDIRECT("Lookup!D54")</f>
        <v>100M Masters Women B</v>
      </c>
      <c r="C100" s="44">
        <f t="shared" ca="1" si="21"/>
        <v>0</v>
      </c>
      <c r="D100" s="44">
        <f t="shared" ca="1" si="21"/>
        <v>12</v>
      </c>
      <c r="E100" s="44">
        <f t="shared" ca="1" si="21"/>
        <v>10</v>
      </c>
      <c r="F100" s="44">
        <f t="shared" ca="1" si="21"/>
        <v>0</v>
      </c>
      <c r="G100" s="44">
        <f t="shared" ca="1" si="21"/>
        <v>0</v>
      </c>
      <c r="H100" s="44">
        <f t="shared" ca="1" si="21"/>
        <v>0</v>
      </c>
      <c r="I100" s="44">
        <f t="shared" ca="1" si="21"/>
        <v>8</v>
      </c>
      <c r="J100" s="45">
        <f t="shared" ca="1" si="21"/>
        <v>0</v>
      </c>
      <c r="L100" s="34" t="str">
        <f ca="1">IF(RIGHT($B100,1)="B",ADDRESS(MATCH($B100,'FEMALE TRACK'!I:I,0),9,4,,$B$84),ADDRESS(MATCH($B100,'FEMALE TRACK'!B:B,0),2,4,,$B$84))</f>
        <v>'FEMALE TRACK'!I80</v>
      </c>
      <c r="N100" s="46">
        <f t="shared" ca="1" si="18"/>
        <v>0</v>
      </c>
      <c r="O100" s="47">
        <f t="shared" ca="1" si="19"/>
        <v>0</v>
      </c>
      <c r="P100" s="48">
        <f t="shared" ca="1" si="20"/>
        <v>4</v>
      </c>
    </row>
    <row r="101" spans="2:16" s="33" customFormat="1" x14ac:dyDescent="0.25">
      <c r="B101" s="43" t="str">
        <f ca="1">INDIRECT("Lookup!D55")</f>
        <v>600M Under 11 Girls A</v>
      </c>
      <c r="C101" s="44">
        <f t="shared" ca="1" si="21"/>
        <v>8</v>
      </c>
      <c r="D101" s="44">
        <f t="shared" ca="1" si="21"/>
        <v>6</v>
      </c>
      <c r="E101" s="44">
        <f t="shared" ca="1" si="21"/>
        <v>14</v>
      </c>
      <c r="F101" s="44">
        <f t="shared" ca="1" si="21"/>
        <v>16</v>
      </c>
      <c r="G101" s="44">
        <f t="shared" ca="1" si="21"/>
        <v>10</v>
      </c>
      <c r="H101" s="44">
        <f t="shared" ca="1" si="21"/>
        <v>12</v>
      </c>
      <c r="I101" s="44">
        <f t="shared" ca="1" si="21"/>
        <v>0</v>
      </c>
      <c r="J101" s="45">
        <f t="shared" ca="1" si="21"/>
        <v>0</v>
      </c>
      <c r="L101" s="34" t="str">
        <f ca="1">IF(RIGHT($B101,1)="B",ADDRESS(MATCH($B101,'FEMALE TRACK'!I:I,0),9,4,,$B$84),ADDRESS(MATCH($B101,'FEMALE TRACK'!B:B,0),2,4,,$B$84))</f>
        <v>'FEMALE TRACK'!B91</v>
      </c>
      <c r="N101" s="46" t="str">
        <f t="shared" ca="1" si="18"/>
        <v>Tallulah Frew</v>
      </c>
      <c r="O101" s="47">
        <f t="shared" ca="1" si="19"/>
        <v>1.494212962962963E-3</v>
      </c>
      <c r="P101" s="48">
        <f t="shared" ca="1" si="20"/>
        <v>5</v>
      </c>
    </row>
    <row r="102" spans="2:16" s="33" customFormat="1" x14ac:dyDescent="0.25">
      <c r="B102" s="43" t="str">
        <f ca="1">INDIRECT("Lookup!D56")</f>
        <v>600M Under 11 Girls B</v>
      </c>
      <c r="C102" s="44">
        <f t="shared" ca="1" si="21"/>
        <v>12</v>
      </c>
      <c r="D102" s="44">
        <f t="shared" ca="1" si="21"/>
        <v>6</v>
      </c>
      <c r="E102" s="44">
        <f t="shared" ca="1" si="21"/>
        <v>8</v>
      </c>
      <c r="F102" s="44">
        <f t="shared" ca="1" si="21"/>
        <v>10</v>
      </c>
      <c r="G102" s="44">
        <f t="shared" ca="1" si="21"/>
        <v>0</v>
      </c>
      <c r="H102" s="44">
        <f t="shared" ca="1" si="21"/>
        <v>0</v>
      </c>
      <c r="I102" s="44">
        <f t="shared" ca="1" si="21"/>
        <v>0</v>
      </c>
      <c r="J102" s="45">
        <f t="shared" ca="1" si="21"/>
        <v>0</v>
      </c>
      <c r="L102" s="34" t="str">
        <f ca="1">IF(RIGHT($B102,1)="B",ADDRESS(MATCH($B102,'FEMALE TRACK'!I:I,0),9,4,,$B$84),ADDRESS(MATCH($B102,'FEMALE TRACK'!B:B,0),2,4,,$B$84))</f>
        <v>'FEMALE TRACK'!I91</v>
      </c>
      <c r="N102" s="46" t="str">
        <f t="shared" ca="1" si="18"/>
        <v>Eva Thomas</v>
      </c>
      <c r="O102" s="47">
        <f t="shared" ca="1" si="19"/>
        <v>1.540509259259259E-3</v>
      </c>
      <c r="P102" s="48">
        <f t="shared" ca="1" si="20"/>
        <v>1</v>
      </c>
    </row>
    <row r="103" spans="2:16" s="33" customFormat="1" x14ac:dyDescent="0.25">
      <c r="B103" s="43" t="str">
        <f ca="1">INDIRECT("Lookup!D57")</f>
        <v>800M Under 13 Girls A</v>
      </c>
      <c r="C103" s="44">
        <f t="shared" ca="1" si="21"/>
        <v>16</v>
      </c>
      <c r="D103" s="44">
        <f t="shared" ca="1" si="21"/>
        <v>6</v>
      </c>
      <c r="E103" s="44">
        <f t="shared" ca="1" si="21"/>
        <v>10</v>
      </c>
      <c r="F103" s="44">
        <f t="shared" ca="1" si="21"/>
        <v>0</v>
      </c>
      <c r="G103" s="44">
        <f t="shared" ca="1" si="21"/>
        <v>14</v>
      </c>
      <c r="H103" s="44">
        <f t="shared" ca="1" si="21"/>
        <v>8</v>
      </c>
      <c r="I103" s="44">
        <f t="shared" ca="1" si="21"/>
        <v>12</v>
      </c>
      <c r="J103" s="45">
        <f t="shared" ca="1" si="21"/>
        <v>0</v>
      </c>
      <c r="L103" s="34" t="str">
        <f ca="1">IF(RIGHT($B103,1)="B",ADDRESS(MATCH($B103,'FEMALE TRACK'!I:I,0),9,4,,$B$84),ADDRESS(MATCH($B103,'FEMALE TRACK'!B:B,0),2,4,,$B$84))</f>
        <v>'FEMALE TRACK'!B102</v>
      </c>
      <c r="N103" s="46" t="str">
        <f t="shared" ca="1" si="18"/>
        <v>Charlie Frew</v>
      </c>
      <c r="O103" s="47">
        <f t="shared" ca="1" si="19"/>
        <v>1.710648148148148E-3</v>
      </c>
      <c r="P103" s="48">
        <f t="shared" ca="1" si="20"/>
        <v>1</v>
      </c>
    </row>
    <row r="104" spans="2:16" s="33" customFormat="1" x14ac:dyDescent="0.25">
      <c r="B104" s="43" t="str">
        <f ca="1">INDIRECT("Lookup!D58")</f>
        <v>800M Under 13 Girls B</v>
      </c>
      <c r="C104" s="44">
        <f t="shared" ca="1" si="21"/>
        <v>8</v>
      </c>
      <c r="D104" s="44">
        <f t="shared" ca="1" si="21"/>
        <v>6</v>
      </c>
      <c r="E104" s="44">
        <f t="shared" ca="1" si="21"/>
        <v>10</v>
      </c>
      <c r="F104" s="44">
        <f t="shared" ca="1" si="21"/>
        <v>0</v>
      </c>
      <c r="G104" s="44">
        <f t="shared" ca="1" si="21"/>
        <v>12</v>
      </c>
      <c r="H104" s="44">
        <f t="shared" ca="1" si="21"/>
        <v>0</v>
      </c>
      <c r="I104" s="44">
        <f t="shared" ca="1" si="21"/>
        <v>0</v>
      </c>
      <c r="J104" s="45">
        <f t="shared" ca="1" si="21"/>
        <v>0</v>
      </c>
      <c r="L104" s="34" t="str">
        <f ca="1">IF(RIGHT($B104,1)="B",ADDRESS(MATCH($B104,'FEMALE TRACK'!I:I,0),9,4,,$B$84),ADDRESS(MATCH($B104,'FEMALE TRACK'!B:B,0),2,4,,$B$84))</f>
        <v>'FEMALE TRACK'!I102</v>
      </c>
      <c r="N104" s="46" t="str">
        <f t="shared" ca="1" si="18"/>
        <v>Nicole Cameron</v>
      </c>
      <c r="O104" s="47">
        <f t="shared" ca="1" si="19"/>
        <v>2.0439814814814813E-3</v>
      </c>
      <c r="P104" s="48">
        <f t="shared" ca="1" si="20"/>
        <v>3</v>
      </c>
    </row>
    <row r="105" spans="2:16" s="33" customFormat="1" x14ac:dyDescent="0.25">
      <c r="B105" s="43" t="str">
        <f ca="1">INDIRECT("Lookup!D59")</f>
        <v>800M Under 15 Girls A</v>
      </c>
      <c r="C105" s="44">
        <f t="shared" ref="C105:J114" ca="1" si="22">SUMIF(OFFSET(INDIRECT($L105),1,3,9,1),C$4,OFFSET(INDIRECT($L105),1,5,9,1))</f>
        <v>14</v>
      </c>
      <c r="D105" s="44">
        <f t="shared" ca="1" si="22"/>
        <v>8</v>
      </c>
      <c r="E105" s="44">
        <f t="shared" ca="1" si="22"/>
        <v>6</v>
      </c>
      <c r="F105" s="44">
        <f t="shared" ca="1" si="22"/>
        <v>12</v>
      </c>
      <c r="G105" s="44">
        <f t="shared" ca="1" si="22"/>
        <v>16</v>
      </c>
      <c r="H105" s="44">
        <f t="shared" ca="1" si="22"/>
        <v>0</v>
      </c>
      <c r="I105" s="44">
        <f t="shared" ca="1" si="22"/>
        <v>10</v>
      </c>
      <c r="J105" s="45">
        <f t="shared" ca="1" si="22"/>
        <v>0</v>
      </c>
      <c r="L105" s="34" t="str">
        <f ca="1">IF(RIGHT($B105,1)="B",ADDRESS(MATCH($B105,'FEMALE TRACK'!I:I,0),9,4,,$B$84),ADDRESS(MATCH($B105,'FEMALE TRACK'!B:B,0),2,4,,$B$84))</f>
        <v>'FEMALE TRACK'!B113</v>
      </c>
      <c r="N105" s="46" t="str">
        <f t="shared" ca="1" si="18"/>
        <v>Charlie Frew</v>
      </c>
      <c r="O105" s="47">
        <f t="shared" ca="1" si="19"/>
        <v>1.741898148148148E-3</v>
      </c>
      <c r="P105" s="48">
        <f t="shared" ca="1" si="20"/>
        <v>2</v>
      </c>
    </row>
    <row r="106" spans="2:16" s="33" customFormat="1" x14ac:dyDescent="0.25">
      <c r="B106" s="43" t="str">
        <f ca="1">INDIRECT("Lookup!D60")</f>
        <v>800M Under 15 Girls B</v>
      </c>
      <c r="C106" s="44">
        <f t="shared" ca="1" si="22"/>
        <v>10</v>
      </c>
      <c r="D106" s="44">
        <f t="shared" ca="1" si="22"/>
        <v>8</v>
      </c>
      <c r="E106" s="44">
        <f t="shared" ca="1" si="22"/>
        <v>0</v>
      </c>
      <c r="F106" s="44">
        <f t="shared" ca="1" si="22"/>
        <v>12</v>
      </c>
      <c r="G106" s="44">
        <f t="shared" ca="1" si="22"/>
        <v>0</v>
      </c>
      <c r="H106" s="44">
        <f t="shared" ca="1" si="22"/>
        <v>0</v>
      </c>
      <c r="I106" s="44">
        <f t="shared" ca="1" si="22"/>
        <v>0</v>
      </c>
      <c r="J106" s="45">
        <f t="shared" ca="1" si="22"/>
        <v>0</v>
      </c>
      <c r="L106" s="34" t="str">
        <f ca="1">IF(RIGHT($B106,1)="B",ADDRESS(MATCH($B106,'FEMALE TRACK'!I:I,0),9,4,,$B$84),ADDRESS(MATCH($B106,'FEMALE TRACK'!B:B,0),2,4,,$B$84))</f>
        <v>'FEMALE TRACK'!I113</v>
      </c>
      <c r="N106" s="46" t="str">
        <f t="shared" ca="1" si="18"/>
        <v>Nicole Cameron</v>
      </c>
      <c r="O106" s="47">
        <f t="shared" ca="1" si="19"/>
        <v>1.9872685185185189E-3</v>
      </c>
      <c r="P106" s="48">
        <f t="shared" ca="1" si="20"/>
        <v>2</v>
      </c>
    </row>
    <row r="107" spans="2:16" s="33" customFormat="1" x14ac:dyDescent="0.25">
      <c r="B107" s="43" t="str">
        <f ca="1">INDIRECT("Lookup!D61")</f>
        <v>800M Under 17 Women A</v>
      </c>
      <c r="C107" s="44">
        <f t="shared" ca="1" si="22"/>
        <v>12</v>
      </c>
      <c r="D107" s="44">
        <f t="shared" ca="1" si="22"/>
        <v>8</v>
      </c>
      <c r="E107" s="44">
        <f t="shared" ca="1" si="22"/>
        <v>16</v>
      </c>
      <c r="F107" s="44">
        <f t="shared" ca="1" si="22"/>
        <v>14</v>
      </c>
      <c r="G107" s="44">
        <f t="shared" ca="1" si="22"/>
        <v>6</v>
      </c>
      <c r="H107" s="44">
        <f t="shared" ca="1" si="22"/>
        <v>0</v>
      </c>
      <c r="I107" s="44">
        <f t="shared" ca="1" si="22"/>
        <v>10</v>
      </c>
      <c r="J107" s="45">
        <f t="shared" ca="1" si="22"/>
        <v>0</v>
      </c>
      <c r="L107" s="34" t="str">
        <f ca="1">IF(RIGHT($B107,1)="B",ADDRESS(MATCH($B107,'FEMALE TRACK'!I:I,0),9,4,,$B$84),ADDRESS(MATCH($B107,'FEMALE TRACK'!B:B,0),2,4,,$B$84))</f>
        <v>'FEMALE TRACK'!B124</v>
      </c>
      <c r="N107" s="46" t="str">
        <f t="shared" ca="1" si="18"/>
        <v>Jenna Morton</v>
      </c>
      <c r="O107" s="47">
        <f t="shared" ca="1" si="19"/>
        <v>1.8287037037037037E-3</v>
      </c>
      <c r="P107" s="48">
        <f t="shared" ca="1" si="20"/>
        <v>3</v>
      </c>
    </row>
    <row r="108" spans="2:16" s="33" customFormat="1" x14ac:dyDescent="0.25">
      <c r="B108" s="43" t="str">
        <f ca="1">INDIRECT("Lookup!D62")</f>
        <v>800M Under 17 Women B</v>
      </c>
      <c r="C108" s="44">
        <f t="shared" ca="1" si="22"/>
        <v>12</v>
      </c>
      <c r="D108" s="44">
        <f t="shared" ca="1" si="22"/>
        <v>10</v>
      </c>
      <c r="E108" s="44">
        <f t="shared" ca="1" si="22"/>
        <v>0</v>
      </c>
      <c r="F108" s="44">
        <f t="shared" ca="1" si="22"/>
        <v>0</v>
      </c>
      <c r="G108" s="44">
        <f t="shared" ca="1" si="22"/>
        <v>0</v>
      </c>
      <c r="H108" s="44">
        <f t="shared" ca="1" si="22"/>
        <v>0</v>
      </c>
      <c r="I108" s="44">
        <f t="shared" ca="1" si="22"/>
        <v>0</v>
      </c>
      <c r="J108" s="45">
        <f t="shared" ca="1" si="22"/>
        <v>0</v>
      </c>
      <c r="L108" s="34" t="str">
        <f ca="1">IF(RIGHT($B108,1)="B",ADDRESS(MATCH($B108,'FEMALE TRACK'!I:I,0),9,4,,$B$84),ADDRESS(MATCH($B108,'FEMALE TRACK'!B:B,0),2,4,,$B$84))</f>
        <v>'FEMALE TRACK'!I124</v>
      </c>
      <c r="N108" s="46" t="str">
        <f t="shared" ca="1" si="18"/>
        <v>Niamh Gillies</v>
      </c>
      <c r="O108" s="47">
        <f t="shared" ca="1" si="19"/>
        <v>1.8344907407407407E-3</v>
      </c>
      <c r="P108" s="48">
        <f t="shared" ca="1" si="20"/>
        <v>1</v>
      </c>
    </row>
    <row r="109" spans="2:16" s="33" customFormat="1" x14ac:dyDescent="0.25">
      <c r="B109" s="43" t="str">
        <f ca="1">INDIRECT("Lookup!D63")</f>
        <v>800M Senior Women A</v>
      </c>
      <c r="C109" s="44">
        <f t="shared" ca="1" si="22"/>
        <v>0</v>
      </c>
      <c r="D109" s="44">
        <f t="shared" ca="1" si="22"/>
        <v>14</v>
      </c>
      <c r="E109" s="44">
        <f t="shared" ca="1" si="22"/>
        <v>8</v>
      </c>
      <c r="F109" s="44">
        <f t="shared" ca="1" si="22"/>
        <v>16</v>
      </c>
      <c r="G109" s="44">
        <f t="shared" ca="1" si="22"/>
        <v>12</v>
      </c>
      <c r="H109" s="44">
        <f t="shared" ca="1" si="22"/>
        <v>0</v>
      </c>
      <c r="I109" s="44">
        <f t="shared" ca="1" si="22"/>
        <v>10</v>
      </c>
      <c r="J109" s="45">
        <f t="shared" ca="1" si="22"/>
        <v>0</v>
      </c>
      <c r="L109" s="34" t="str">
        <f ca="1">IF(RIGHT($B109,1)="B",ADDRESS(MATCH($B109,'FEMALE TRACK'!I:I,0),9,4,,$B$84),ADDRESS(MATCH($B109,'FEMALE TRACK'!B:B,0),2,4,,$B$84))</f>
        <v>'FEMALE TRACK'!B135</v>
      </c>
      <c r="N109" s="46">
        <f t="shared" ca="1" si="18"/>
        <v>0</v>
      </c>
      <c r="O109" s="47">
        <f t="shared" ca="1" si="19"/>
        <v>0</v>
      </c>
      <c r="P109" s="48">
        <f t="shared" ca="1" si="20"/>
        <v>6</v>
      </c>
    </row>
    <row r="110" spans="2:16" s="33" customFormat="1" x14ac:dyDescent="0.25">
      <c r="B110" s="43" t="str">
        <f ca="1">INDIRECT("Lookup!D64")</f>
        <v>800M Senior Women B</v>
      </c>
      <c r="C110" s="44">
        <f t="shared" ca="1" si="22"/>
        <v>0</v>
      </c>
      <c r="D110" s="44">
        <f t="shared" ca="1" si="22"/>
        <v>0</v>
      </c>
      <c r="E110" s="44">
        <f t="shared" ca="1" si="22"/>
        <v>0</v>
      </c>
      <c r="F110" s="44">
        <f t="shared" ca="1" si="22"/>
        <v>12</v>
      </c>
      <c r="G110" s="44">
        <f t="shared" ca="1" si="22"/>
        <v>8</v>
      </c>
      <c r="H110" s="44">
        <f t="shared" ca="1" si="22"/>
        <v>0</v>
      </c>
      <c r="I110" s="44">
        <f t="shared" ca="1" si="22"/>
        <v>10</v>
      </c>
      <c r="J110" s="45">
        <f t="shared" ca="1" si="22"/>
        <v>0</v>
      </c>
      <c r="L110" s="34" t="str">
        <f ca="1">IF(RIGHT($B110,1)="B",ADDRESS(MATCH($B110,'FEMALE TRACK'!I:I,0),9,4,,$B$84),ADDRESS(MATCH($B110,'FEMALE TRACK'!B:B,0),2,4,,$B$84))</f>
        <v>'FEMALE TRACK'!I135</v>
      </c>
      <c r="N110" s="46">
        <f t="shared" ca="1" si="18"/>
        <v>0</v>
      </c>
      <c r="O110" s="47">
        <f t="shared" ca="1" si="19"/>
        <v>0</v>
      </c>
      <c r="P110" s="48">
        <f t="shared" ca="1" si="20"/>
        <v>4</v>
      </c>
    </row>
    <row r="111" spans="2:16" s="33" customFormat="1" x14ac:dyDescent="0.25">
      <c r="B111" s="43" t="str">
        <f ca="1">INDIRECT("Lookup!D65")</f>
        <v>800M Masters Women A</v>
      </c>
      <c r="C111" s="44">
        <f t="shared" ca="1" si="22"/>
        <v>0</v>
      </c>
      <c r="D111" s="44">
        <f t="shared" ca="1" si="22"/>
        <v>12</v>
      </c>
      <c r="E111" s="44">
        <f t="shared" ca="1" si="22"/>
        <v>10</v>
      </c>
      <c r="F111" s="44">
        <f t="shared" ca="1" si="22"/>
        <v>16</v>
      </c>
      <c r="G111" s="44">
        <f t="shared" ca="1" si="22"/>
        <v>14</v>
      </c>
      <c r="H111" s="44">
        <f t="shared" ca="1" si="22"/>
        <v>0</v>
      </c>
      <c r="I111" s="44">
        <f t="shared" ca="1" si="22"/>
        <v>8</v>
      </c>
      <c r="J111" s="45">
        <f t="shared" ca="1" si="22"/>
        <v>0</v>
      </c>
      <c r="L111" s="34" t="str">
        <f ca="1">IF(RIGHT($B111,1)="B",ADDRESS(MATCH($B111,'FEMALE TRACK'!I:I,0),9,4,,$B$84),ADDRESS(MATCH($B111,'FEMALE TRACK'!B:B,0),2,4,,$B$84))</f>
        <v>'FEMALE TRACK'!B146</v>
      </c>
      <c r="N111" s="46">
        <f t="shared" ca="1" si="18"/>
        <v>0</v>
      </c>
      <c r="O111" s="47">
        <f t="shared" ca="1" si="19"/>
        <v>0</v>
      </c>
      <c r="P111" s="48">
        <f t="shared" ca="1" si="20"/>
        <v>6</v>
      </c>
    </row>
    <row r="112" spans="2:16" s="33" customFormat="1" x14ac:dyDescent="0.25">
      <c r="B112" s="43" t="str">
        <f ca="1">INDIRECT("Lookup!D66")</f>
        <v>800M Masters Women B</v>
      </c>
      <c r="C112" s="44">
        <f t="shared" ca="1" si="22"/>
        <v>0</v>
      </c>
      <c r="D112" s="44">
        <f t="shared" ca="1" si="22"/>
        <v>0</v>
      </c>
      <c r="E112" s="44">
        <f t="shared" ca="1" si="22"/>
        <v>10</v>
      </c>
      <c r="F112" s="44">
        <f t="shared" ca="1" si="22"/>
        <v>12</v>
      </c>
      <c r="G112" s="44">
        <f t="shared" ca="1" si="22"/>
        <v>8</v>
      </c>
      <c r="H112" s="44">
        <f t="shared" ca="1" si="22"/>
        <v>0</v>
      </c>
      <c r="I112" s="44">
        <f t="shared" ca="1" si="22"/>
        <v>6</v>
      </c>
      <c r="J112" s="45">
        <f t="shared" ca="1" si="22"/>
        <v>0</v>
      </c>
      <c r="L112" s="34" t="str">
        <f ca="1">IF(RIGHT($B112,1)="B",ADDRESS(MATCH($B112,'FEMALE TRACK'!I:I,0),9,4,,$B$84),ADDRESS(MATCH($B112,'FEMALE TRACK'!B:B,0),2,4,,$B$84))</f>
        <v>'FEMALE TRACK'!I146</v>
      </c>
      <c r="N112" s="46">
        <f t="shared" ca="1" si="18"/>
        <v>0</v>
      </c>
      <c r="O112" s="47">
        <f t="shared" ca="1" si="19"/>
        <v>0</v>
      </c>
      <c r="P112" s="48">
        <f t="shared" ca="1" si="20"/>
        <v>5</v>
      </c>
    </row>
    <row r="113" spans="2:16" s="33" customFormat="1" x14ac:dyDescent="0.25">
      <c r="B113" s="43" t="str">
        <f ca="1">INDIRECT("Lookup!D67")</f>
        <v>-</v>
      </c>
      <c r="C113" s="44">
        <f t="shared" ca="1" si="22"/>
        <v>0</v>
      </c>
      <c r="D113" s="44">
        <f t="shared" ca="1" si="22"/>
        <v>0</v>
      </c>
      <c r="E113" s="44">
        <f t="shared" ca="1" si="22"/>
        <v>0</v>
      </c>
      <c r="F113" s="44">
        <f t="shared" ca="1" si="22"/>
        <v>0</v>
      </c>
      <c r="G113" s="44">
        <f t="shared" ca="1" si="22"/>
        <v>0</v>
      </c>
      <c r="H113" s="44">
        <f t="shared" ca="1" si="22"/>
        <v>0</v>
      </c>
      <c r="I113" s="44">
        <f t="shared" ca="1" si="22"/>
        <v>0</v>
      </c>
      <c r="J113" s="45">
        <f t="shared" ca="1" si="22"/>
        <v>0</v>
      </c>
      <c r="L113" s="34" t="str">
        <f ca="1">IF(RIGHT($B113,1)="B",ADDRESS(MATCH($B113,'FEMALE TRACK'!I:I,0),9,4,,$B$84),ADDRESS(MATCH($B113,'FEMALE TRACK'!B:B,0),2,4,,$B$84))</f>
        <v>'FEMALE TRACK'!B157</v>
      </c>
      <c r="N113" s="46">
        <f t="shared" ca="1" si="18"/>
        <v>0</v>
      </c>
      <c r="O113" s="47">
        <f t="shared" ca="1" si="19"/>
        <v>0</v>
      </c>
      <c r="P113" s="48">
        <f t="shared" ca="1" si="20"/>
        <v>1</v>
      </c>
    </row>
    <row r="114" spans="2:16" s="33" customFormat="1" x14ac:dyDescent="0.25">
      <c r="B114" s="43" t="str">
        <f ca="1">INDIRECT("Lookup!D68")</f>
        <v>-</v>
      </c>
      <c r="C114" s="44">
        <f t="shared" ca="1" si="22"/>
        <v>0</v>
      </c>
      <c r="D114" s="44">
        <f t="shared" ca="1" si="22"/>
        <v>0</v>
      </c>
      <c r="E114" s="44">
        <f t="shared" ca="1" si="22"/>
        <v>0</v>
      </c>
      <c r="F114" s="44">
        <f t="shared" ca="1" si="22"/>
        <v>0</v>
      </c>
      <c r="G114" s="44">
        <f t="shared" ca="1" si="22"/>
        <v>0</v>
      </c>
      <c r="H114" s="44">
        <f t="shared" ca="1" si="22"/>
        <v>0</v>
      </c>
      <c r="I114" s="44">
        <f t="shared" ca="1" si="22"/>
        <v>0</v>
      </c>
      <c r="J114" s="45">
        <f t="shared" ca="1" si="22"/>
        <v>0</v>
      </c>
      <c r="L114" s="34" t="str">
        <f ca="1">IF(RIGHT($B114,1)="B",ADDRESS(MATCH($B114,'FEMALE TRACK'!I:I,0),9,4,,$B$84),ADDRESS(MATCH($B114,'FEMALE TRACK'!B:B,0),2,4,,$B$84))</f>
        <v>'FEMALE TRACK'!B157</v>
      </c>
      <c r="N114" s="46">
        <f t="shared" ca="1" si="18"/>
        <v>0</v>
      </c>
      <c r="O114" s="47">
        <f t="shared" ca="1" si="19"/>
        <v>0</v>
      </c>
      <c r="P114" s="48">
        <f t="shared" ca="1" si="20"/>
        <v>1</v>
      </c>
    </row>
    <row r="115" spans="2:16" s="33" customFormat="1" x14ac:dyDescent="0.25">
      <c r="B115" s="43" t="str">
        <f ca="1">INDIRECT("Lookup!D69")</f>
        <v>-</v>
      </c>
      <c r="C115" s="44">
        <f t="shared" ref="C115:J126" ca="1" si="23">SUMIF(OFFSET(INDIRECT($L115),1,3,9,1),C$4,OFFSET(INDIRECT($L115),1,5,9,1))</f>
        <v>0</v>
      </c>
      <c r="D115" s="44">
        <f t="shared" ca="1" si="23"/>
        <v>0</v>
      </c>
      <c r="E115" s="44">
        <f t="shared" ca="1" si="23"/>
        <v>0</v>
      </c>
      <c r="F115" s="44">
        <f t="shared" ca="1" si="23"/>
        <v>0</v>
      </c>
      <c r="G115" s="44">
        <f t="shared" ca="1" si="23"/>
        <v>0</v>
      </c>
      <c r="H115" s="44">
        <f t="shared" ca="1" si="23"/>
        <v>0</v>
      </c>
      <c r="I115" s="44">
        <f t="shared" ca="1" si="23"/>
        <v>0</v>
      </c>
      <c r="J115" s="45">
        <f t="shared" ca="1" si="23"/>
        <v>0</v>
      </c>
      <c r="L115" s="34" t="str">
        <f ca="1">IF(RIGHT($B115,1)="B",ADDRESS(MATCH($B115,'FEMALE TRACK'!I:I,0),9,4,,$B$84),ADDRESS(MATCH($B115,'FEMALE TRACK'!B:B,0),2,4,,$B$84))</f>
        <v>'FEMALE TRACK'!B157</v>
      </c>
      <c r="N115" s="46">
        <f t="shared" ca="1" si="18"/>
        <v>0</v>
      </c>
      <c r="O115" s="47">
        <f t="shared" ca="1" si="19"/>
        <v>0</v>
      </c>
      <c r="P115" s="48">
        <f t="shared" ca="1" si="20"/>
        <v>1</v>
      </c>
    </row>
    <row r="116" spans="2:16" s="33" customFormat="1" x14ac:dyDescent="0.25">
      <c r="B116" s="43" t="str">
        <f ca="1">INDIRECT("Lookup!D70")</f>
        <v>-</v>
      </c>
      <c r="C116" s="44">
        <f t="shared" ca="1" si="23"/>
        <v>0</v>
      </c>
      <c r="D116" s="44">
        <f t="shared" ca="1" si="23"/>
        <v>0</v>
      </c>
      <c r="E116" s="44">
        <f t="shared" ca="1" si="23"/>
        <v>0</v>
      </c>
      <c r="F116" s="44">
        <f t="shared" ca="1" si="23"/>
        <v>0</v>
      </c>
      <c r="G116" s="44">
        <f t="shared" ca="1" si="23"/>
        <v>0</v>
      </c>
      <c r="H116" s="44">
        <f t="shared" ca="1" si="23"/>
        <v>0</v>
      </c>
      <c r="I116" s="44">
        <f t="shared" ca="1" si="23"/>
        <v>0</v>
      </c>
      <c r="J116" s="45">
        <f t="shared" ca="1" si="23"/>
        <v>0</v>
      </c>
      <c r="L116" s="34" t="str">
        <f ca="1">IF(RIGHT($B116,1)="B",ADDRESS(MATCH($B116,'FEMALE TRACK'!I:I,0),9,4,,$B$84),ADDRESS(MATCH($B116,'FEMALE TRACK'!B:B,0),2,4,,$B$84))</f>
        <v>'FEMALE TRACK'!B157</v>
      </c>
      <c r="N116" s="46">
        <f t="shared" ca="1" si="18"/>
        <v>0</v>
      </c>
      <c r="O116" s="47">
        <f t="shared" ca="1" si="19"/>
        <v>0</v>
      </c>
      <c r="P116" s="48">
        <f t="shared" ca="1" si="20"/>
        <v>1</v>
      </c>
    </row>
    <row r="117" spans="2:16" s="33" customFormat="1" x14ac:dyDescent="0.25">
      <c r="B117" s="43" t="str">
        <f ca="1">INDIRECT("Lookup!D71")</f>
        <v>-</v>
      </c>
      <c r="C117" s="44">
        <f t="shared" ca="1" si="23"/>
        <v>0</v>
      </c>
      <c r="D117" s="44">
        <f t="shared" ca="1" si="23"/>
        <v>0</v>
      </c>
      <c r="E117" s="44">
        <f t="shared" ca="1" si="23"/>
        <v>0</v>
      </c>
      <c r="F117" s="44">
        <f t="shared" ca="1" si="23"/>
        <v>0</v>
      </c>
      <c r="G117" s="44">
        <f t="shared" ca="1" si="23"/>
        <v>0</v>
      </c>
      <c r="H117" s="44">
        <f t="shared" ca="1" si="23"/>
        <v>0</v>
      </c>
      <c r="I117" s="44">
        <f t="shared" ca="1" si="23"/>
        <v>0</v>
      </c>
      <c r="J117" s="45">
        <f t="shared" ca="1" si="23"/>
        <v>0</v>
      </c>
      <c r="L117" s="34" t="str">
        <f ca="1">IF(RIGHT($B117,1)="B",ADDRESS(MATCH($B117,'FEMALE TRACK'!I:I,0),9,4,,$B$84),ADDRESS(MATCH($B117,'FEMALE TRACK'!B:B,0),2,4,,$B$84))</f>
        <v>'FEMALE TRACK'!B157</v>
      </c>
      <c r="N117" s="46">
        <f t="shared" ca="1" si="18"/>
        <v>0</v>
      </c>
      <c r="O117" s="47">
        <f t="shared" ca="1" si="19"/>
        <v>0</v>
      </c>
      <c r="P117" s="48">
        <f t="shared" ca="1" si="20"/>
        <v>1</v>
      </c>
    </row>
    <row r="118" spans="2:16" s="33" customFormat="1" x14ac:dyDescent="0.25">
      <c r="B118" s="43" t="str">
        <f ca="1">INDIRECT("Lookup!D72")</f>
        <v>-</v>
      </c>
      <c r="C118" s="44">
        <f t="shared" ca="1" si="23"/>
        <v>0</v>
      </c>
      <c r="D118" s="44">
        <f t="shared" ca="1" si="23"/>
        <v>0</v>
      </c>
      <c r="E118" s="44">
        <f t="shared" ca="1" si="23"/>
        <v>0</v>
      </c>
      <c r="F118" s="44">
        <f t="shared" ca="1" si="23"/>
        <v>0</v>
      </c>
      <c r="G118" s="44">
        <f t="shared" ca="1" si="23"/>
        <v>0</v>
      </c>
      <c r="H118" s="44">
        <f t="shared" ca="1" si="23"/>
        <v>0</v>
      </c>
      <c r="I118" s="44">
        <f t="shared" ca="1" si="23"/>
        <v>0</v>
      </c>
      <c r="J118" s="45">
        <f t="shared" ca="1" si="23"/>
        <v>0</v>
      </c>
      <c r="L118" s="34" t="str">
        <f ca="1">IF(RIGHT($B118,1)="B",ADDRESS(MATCH($B118,'FEMALE TRACK'!I:I,0),9,4,,$B$84),ADDRESS(MATCH($B118,'FEMALE TRACK'!B:B,0),2,4,,$B$84))</f>
        <v>'FEMALE TRACK'!B157</v>
      </c>
      <c r="N118" s="46">
        <f t="shared" ca="1" si="18"/>
        <v>0</v>
      </c>
      <c r="O118" s="47">
        <f t="shared" ca="1" si="19"/>
        <v>0</v>
      </c>
      <c r="P118" s="48">
        <f t="shared" ca="1" si="20"/>
        <v>1</v>
      </c>
    </row>
    <row r="119" spans="2:16" s="33" customFormat="1" x14ac:dyDescent="0.25">
      <c r="B119" s="43" t="str">
        <f ca="1">INDIRECT("Lookup!D73")</f>
        <v>-</v>
      </c>
      <c r="C119" s="44">
        <f t="shared" ca="1" si="23"/>
        <v>0</v>
      </c>
      <c r="D119" s="44">
        <f t="shared" ca="1" si="23"/>
        <v>0</v>
      </c>
      <c r="E119" s="44">
        <f t="shared" ca="1" si="23"/>
        <v>0</v>
      </c>
      <c r="F119" s="44">
        <f t="shared" ca="1" si="23"/>
        <v>0</v>
      </c>
      <c r="G119" s="44">
        <f t="shared" ca="1" si="23"/>
        <v>0</v>
      </c>
      <c r="H119" s="44">
        <f t="shared" ca="1" si="23"/>
        <v>0</v>
      </c>
      <c r="I119" s="44">
        <f t="shared" ca="1" si="23"/>
        <v>0</v>
      </c>
      <c r="J119" s="45">
        <f t="shared" ca="1" si="23"/>
        <v>0</v>
      </c>
      <c r="L119" s="34" t="str">
        <f ca="1">IF(RIGHT($B119,1)="B",ADDRESS(MATCH($B119,'FEMALE TRACK'!I:I,0),9,4,,$B$84),ADDRESS(MATCH($B119,'FEMALE TRACK'!B:B,0),2,4,,$B$84))</f>
        <v>'FEMALE TRACK'!B157</v>
      </c>
      <c r="N119" s="46">
        <f t="shared" ca="1" si="18"/>
        <v>0</v>
      </c>
      <c r="O119" s="47">
        <f t="shared" ca="1" si="19"/>
        <v>0</v>
      </c>
      <c r="P119" s="48">
        <f t="shared" ca="1" si="20"/>
        <v>1</v>
      </c>
    </row>
    <row r="120" spans="2:16" s="33" customFormat="1" x14ac:dyDescent="0.25">
      <c r="B120" s="43" t="str">
        <f ca="1">INDIRECT("Lookup!D74")</f>
        <v>-</v>
      </c>
      <c r="C120" s="44">
        <f t="shared" ca="1" si="23"/>
        <v>0</v>
      </c>
      <c r="D120" s="44">
        <f t="shared" ca="1" si="23"/>
        <v>0</v>
      </c>
      <c r="E120" s="44">
        <f t="shared" ca="1" si="23"/>
        <v>0</v>
      </c>
      <c r="F120" s="44">
        <f t="shared" ca="1" si="23"/>
        <v>0</v>
      </c>
      <c r="G120" s="44">
        <f t="shared" ca="1" si="23"/>
        <v>0</v>
      </c>
      <c r="H120" s="44">
        <f t="shared" ca="1" si="23"/>
        <v>0</v>
      </c>
      <c r="I120" s="44">
        <f t="shared" ca="1" si="23"/>
        <v>0</v>
      </c>
      <c r="J120" s="45">
        <f t="shared" ca="1" si="23"/>
        <v>0</v>
      </c>
      <c r="L120" s="34" t="str">
        <f ca="1">IF(RIGHT($B120,1)="B",ADDRESS(MATCH($B120,'FEMALE TRACK'!I:I,0),9,4,,$B$84),ADDRESS(MATCH($B120,'FEMALE TRACK'!B:B,0),2,4,,$B$84))</f>
        <v>'FEMALE TRACK'!B157</v>
      </c>
      <c r="N120" s="46">
        <f t="shared" ca="1" si="18"/>
        <v>0</v>
      </c>
      <c r="O120" s="47">
        <f t="shared" ca="1" si="19"/>
        <v>0</v>
      </c>
      <c r="P120" s="48">
        <f t="shared" ca="1" si="20"/>
        <v>1</v>
      </c>
    </row>
    <row r="121" spans="2:16" s="33" customFormat="1" x14ac:dyDescent="0.25">
      <c r="B121" s="43" t="str">
        <f ca="1">INDIRECT("Lookup!D75")</f>
        <v>-</v>
      </c>
      <c r="C121" s="44">
        <f t="shared" ca="1" si="23"/>
        <v>0</v>
      </c>
      <c r="D121" s="44">
        <f t="shared" ca="1" si="23"/>
        <v>0</v>
      </c>
      <c r="E121" s="44">
        <f t="shared" ca="1" si="23"/>
        <v>0</v>
      </c>
      <c r="F121" s="44">
        <f t="shared" ca="1" si="23"/>
        <v>0</v>
      </c>
      <c r="G121" s="44">
        <f t="shared" ca="1" si="23"/>
        <v>0</v>
      </c>
      <c r="H121" s="44">
        <f t="shared" ca="1" si="23"/>
        <v>0</v>
      </c>
      <c r="I121" s="44">
        <f t="shared" ca="1" si="23"/>
        <v>0</v>
      </c>
      <c r="J121" s="45">
        <f t="shared" ca="1" si="23"/>
        <v>0</v>
      </c>
      <c r="L121" s="34" t="str">
        <f ca="1">IF(RIGHT($B121,1)="B",ADDRESS(MATCH($B121,'FEMALE TRACK'!I:I,0),9,4,,$B$84),ADDRESS(MATCH($B121,'FEMALE TRACK'!B:B,0),2,4,,$B$84))</f>
        <v>'FEMALE TRACK'!B157</v>
      </c>
      <c r="N121" s="46">
        <f t="shared" ca="1" si="18"/>
        <v>0</v>
      </c>
      <c r="O121" s="47">
        <f t="shared" ca="1" si="19"/>
        <v>0</v>
      </c>
      <c r="P121" s="48">
        <f t="shared" ca="1" si="20"/>
        <v>1</v>
      </c>
    </row>
    <row r="122" spans="2:16" s="33" customFormat="1" x14ac:dyDescent="0.25">
      <c r="B122" s="43" t="str">
        <f ca="1">INDIRECT("Lookup!D76")</f>
        <v>-</v>
      </c>
      <c r="C122" s="44">
        <f t="shared" ca="1" si="23"/>
        <v>0</v>
      </c>
      <c r="D122" s="44">
        <f t="shared" ca="1" si="23"/>
        <v>0</v>
      </c>
      <c r="E122" s="44">
        <f t="shared" ca="1" si="23"/>
        <v>0</v>
      </c>
      <c r="F122" s="44">
        <f t="shared" ca="1" si="23"/>
        <v>0</v>
      </c>
      <c r="G122" s="44">
        <f t="shared" ca="1" si="23"/>
        <v>0</v>
      </c>
      <c r="H122" s="44">
        <f t="shared" ca="1" si="23"/>
        <v>0</v>
      </c>
      <c r="I122" s="44">
        <f t="shared" ca="1" si="23"/>
        <v>0</v>
      </c>
      <c r="J122" s="45">
        <f t="shared" ca="1" si="23"/>
        <v>0</v>
      </c>
      <c r="L122" s="34" t="str">
        <f ca="1">IF(RIGHT($B122,1)="B",ADDRESS(MATCH($B122,'FEMALE TRACK'!I:I,0),9,4,,$B$84),ADDRESS(MATCH($B122,'FEMALE TRACK'!B:B,0),2,4,,$B$84))</f>
        <v>'FEMALE TRACK'!B157</v>
      </c>
      <c r="N122" s="46">
        <f t="shared" ca="1" si="18"/>
        <v>0</v>
      </c>
      <c r="O122" s="47">
        <f t="shared" ca="1" si="19"/>
        <v>0</v>
      </c>
      <c r="P122" s="48">
        <f t="shared" ca="1" si="20"/>
        <v>1</v>
      </c>
    </row>
    <row r="123" spans="2:16" s="33" customFormat="1" x14ac:dyDescent="0.25">
      <c r="B123" s="43" t="str">
        <f ca="1">INDIRECT("Lookup!D77")</f>
        <v>-</v>
      </c>
      <c r="C123" s="44">
        <f t="shared" ca="1" si="23"/>
        <v>0</v>
      </c>
      <c r="D123" s="44">
        <f t="shared" ca="1" si="23"/>
        <v>0</v>
      </c>
      <c r="E123" s="44">
        <f t="shared" ca="1" si="23"/>
        <v>0</v>
      </c>
      <c r="F123" s="44">
        <f t="shared" ca="1" si="23"/>
        <v>0</v>
      </c>
      <c r="G123" s="44">
        <f t="shared" ca="1" si="23"/>
        <v>0</v>
      </c>
      <c r="H123" s="44">
        <f t="shared" ca="1" si="23"/>
        <v>0</v>
      </c>
      <c r="I123" s="44">
        <f t="shared" ca="1" si="23"/>
        <v>0</v>
      </c>
      <c r="J123" s="45">
        <f t="shared" ca="1" si="23"/>
        <v>0</v>
      </c>
      <c r="L123" s="34" t="str">
        <f ca="1">IF(RIGHT($B123,1)="B",ADDRESS(MATCH($B123,'FEMALE TRACK'!I:I,0),9,4,,$B$84),ADDRESS(MATCH($B123,'FEMALE TRACK'!B:B,0),2,4,,$B$84))</f>
        <v>'FEMALE TRACK'!B157</v>
      </c>
      <c r="N123" s="46">
        <f ca="1">OFFSET(INDIRECT(L123),P123+1,2)</f>
        <v>0</v>
      </c>
      <c r="O123" s="47">
        <f ca="1">OFFSET(INDIRECT(L123),P123+1,4)</f>
        <v>0</v>
      </c>
      <c r="P123" s="48">
        <f ca="1">RANK(OFFSET(B123,0,MATCH($N$3,$C$4:$J$4,0)),C123:J123,0)</f>
        <v>1</v>
      </c>
    </row>
    <row r="124" spans="2:16" s="33" customFormat="1" x14ac:dyDescent="0.25">
      <c r="B124" s="43" t="str">
        <f ca="1">INDIRECT("Lookup!D78")</f>
        <v>-</v>
      </c>
      <c r="C124" s="44">
        <f t="shared" ca="1" si="23"/>
        <v>0</v>
      </c>
      <c r="D124" s="44">
        <f t="shared" ca="1" si="23"/>
        <v>0</v>
      </c>
      <c r="E124" s="44">
        <f t="shared" ca="1" si="23"/>
        <v>0</v>
      </c>
      <c r="F124" s="44">
        <f t="shared" ca="1" si="23"/>
        <v>0</v>
      </c>
      <c r="G124" s="44">
        <f t="shared" ca="1" si="23"/>
        <v>0</v>
      </c>
      <c r="H124" s="44">
        <f t="shared" ca="1" si="23"/>
        <v>0</v>
      </c>
      <c r="I124" s="44">
        <f t="shared" ca="1" si="23"/>
        <v>0</v>
      </c>
      <c r="J124" s="45">
        <f t="shared" ca="1" si="23"/>
        <v>0</v>
      </c>
      <c r="L124" s="34" t="str">
        <f ca="1">IF(RIGHT($B124,1)="B",ADDRESS(MATCH($B124,'FEMALE TRACK'!I:I,0),9,4,,$B$84),ADDRESS(MATCH($B124,'FEMALE TRACK'!B:B,0),2,4,,$B$84))</f>
        <v>'FEMALE TRACK'!B157</v>
      </c>
      <c r="N124" s="46">
        <f ca="1">OFFSET(INDIRECT(L124),P124+1,2)</f>
        <v>0</v>
      </c>
      <c r="O124" s="47">
        <f ca="1">OFFSET(INDIRECT(L124),P124+1,4)</f>
        <v>0</v>
      </c>
      <c r="P124" s="48">
        <f ca="1">RANK(OFFSET(B124,0,MATCH($N$3,$C$4:$J$4,0)),C124:J124,0)</f>
        <v>1</v>
      </c>
    </row>
    <row r="125" spans="2:16" s="33" customFormat="1" x14ac:dyDescent="0.25">
      <c r="B125" s="43" t="str">
        <f ca="1">INDIRECT("Lookup!D79")</f>
        <v>-</v>
      </c>
      <c r="C125" s="44">
        <f t="shared" ca="1" si="23"/>
        <v>0</v>
      </c>
      <c r="D125" s="44">
        <f t="shared" ca="1" si="23"/>
        <v>0</v>
      </c>
      <c r="E125" s="44">
        <f t="shared" ca="1" si="23"/>
        <v>0</v>
      </c>
      <c r="F125" s="44">
        <f t="shared" ca="1" si="23"/>
        <v>0</v>
      </c>
      <c r="G125" s="44">
        <f t="shared" ca="1" si="23"/>
        <v>0</v>
      </c>
      <c r="H125" s="44">
        <f t="shared" ca="1" si="23"/>
        <v>0</v>
      </c>
      <c r="I125" s="44">
        <f t="shared" ca="1" si="23"/>
        <v>0</v>
      </c>
      <c r="J125" s="45">
        <f t="shared" ca="1" si="23"/>
        <v>0</v>
      </c>
      <c r="L125" s="34" t="str">
        <f ca="1">IF(RIGHT($B125,1)="B",ADDRESS(MATCH($B125,'FEMALE TRACK'!I:I,0),9,4,,$B$84),ADDRESS(MATCH($B125,'FEMALE TRACK'!B:B,0),2,4,,$B$84))</f>
        <v>'FEMALE TRACK'!B157</v>
      </c>
      <c r="N125" s="46">
        <f ca="1">OFFSET(INDIRECT(L125),P125+1,2)</f>
        <v>0</v>
      </c>
      <c r="O125" s="47">
        <f ca="1">OFFSET(INDIRECT(L125),P125+1,4)</f>
        <v>0</v>
      </c>
      <c r="P125" s="48">
        <f ca="1">RANK(OFFSET(B125,0,MATCH($N$3,$C$4:$J$4,0)),C125:J125,0)</f>
        <v>1</v>
      </c>
    </row>
    <row r="126" spans="2:16" s="33" customFormat="1" x14ac:dyDescent="0.25">
      <c r="B126" s="43" t="str">
        <f ca="1">INDIRECT("Lookup!D80")</f>
        <v>-</v>
      </c>
      <c r="C126" s="44">
        <f t="shared" ca="1" si="23"/>
        <v>0</v>
      </c>
      <c r="D126" s="44">
        <f t="shared" ca="1" si="23"/>
        <v>0</v>
      </c>
      <c r="E126" s="44">
        <f t="shared" ca="1" si="23"/>
        <v>0</v>
      </c>
      <c r="F126" s="44">
        <f t="shared" ca="1" si="23"/>
        <v>0</v>
      </c>
      <c r="G126" s="44">
        <f t="shared" ca="1" si="23"/>
        <v>0</v>
      </c>
      <c r="H126" s="44">
        <f t="shared" ca="1" si="23"/>
        <v>0</v>
      </c>
      <c r="I126" s="44">
        <f t="shared" ca="1" si="23"/>
        <v>0</v>
      </c>
      <c r="J126" s="45">
        <f t="shared" ca="1" si="23"/>
        <v>0</v>
      </c>
      <c r="L126" s="34" t="str">
        <f ca="1">IF(RIGHT($B126,1)="B",ADDRESS(MATCH($B126,'FEMALE TRACK'!I:I,0),9,4,,$B$84),ADDRESS(MATCH($B126,'FEMALE TRACK'!B:B,0),2,4,,$B$84))</f>
        <v>'FEMALE TRACK'!B157</v>
      </c>
      <c r="N126" s="46">
        <f ca="1">OFFSET(INDIRECT(L126),P126+1,2)</f>
        <v>0</v>
      </c>
      <c r="O126" s="47">
        <f ca="1">OFFSET(INDIRECT(L126),P126+1,4)</f>
        <v>0</v>
      </c>
      <c r="P126" s="48">
        <f ca="1">RANK(OFFSET(B126,0,MATCH($N$3,$C$4:$J$4,0)),C126:J126,0)</f>
        <v>1</v>
      </c>
    </row>
    <row r="127" spans="2:16" s="33" customFormat="1" x14ac:dyDescent="0.25">
      <c r="B127" s="62" t="s">
        <v>261</v>
      </c>
      <c r="C127" s="63">
        <f t="shared" ref="C127:J127" ca="1" si="24">SUMIF(C85:C126,"&gt;0")</f>
        <v>262</v>
      </c>
      <c r="D127" s="63">
        <f t="shared" ca="1" si="24"/>
        <v>220</v>
      </c>
      <c r="E127" s="63">
        <f t="shared" ca="1" si="24"/>
        <v>208</v>
      </c>
      <c r="F127" s="63">
        <f t="shared" ca="1" si="24"/>
        <v>224</v>
      </c>
      <c r="G127" s="63">
        <f t="shared" ca="1" si="24"/>
        <v>214</v>
      </c>
      <c r="H127" s="63">
        <f t="shared" ca="1" si="24"/>
        <v>114</v>
      </c>
      <c r="I127" s="63">
        <f t="shared" ca="1" si="24"/>
        <v>148</v>
      </c>
      <c r="J127" s="63">
        <f t="shared" ca="1" si="24"/>
        <v>0</v>
      </c>
      <c r="L127" s="34"/>
    </row>
    <row r="128" spans="2:16" s="33" customFormat="1" x14ac:dyDescent="0.25">
      <c r="B128" s="53" t="s">
        <v>259</v>
      </c>
      <c r="C128" s="54">
        <f>SUMIF('FEMALE TRACK'!$E:$E,SCORESHEET!C$4,'FEMALE TRACK'!$G:$G)+SUMIF('FEMALE TRACK'!$L:$L,SCORESHEET!C$4,'FEMALE TRACK'!$N:$N)</f>
        <v>262</v>
      </c>
      <c r="D128" s="54">
        <f>SUMIF('FEMALE TRACK'!$E:$E,SCORESHEET!D$4,'FEMALE TRACK'!$G:$G)+SUMIF('FEMALE TRACK'!$L:$L,SCORESHEET!D$4,'FEMALE TRACK'!$N:$N)</f>
        <v>220</v>
      </c>
      <c r="E128" s="54">
        <f>SUMIF('FEMALE TRACK'!$E:$E,SCORESHEET!E$4,'FEMALE TRACK'!$G:$G)+SUMIF('FEMALE TRACK'!$L:$L,SCORESHEET!E$4,'FEMALE TRACK'!$N:$N)</f>
        <v>208</v>
      </c>
      <c r="F128" s="54">
        <f>SUMIF('FEMALE TRACK'!$E:$E,SCORESHEET!F$4,'FEMALE TRACK'!$G:$G)+SUMIF('FEMALE TRACK'!$L:$L,SCORESHEET!F$4,'FEMALE TRACK'!$N:$N)</f>
        <v>224</v>
      </c>
      <c r="G128" s="54">
        <f>SUMIF('FEMALE TRACK'!$E:$E,SCORESHEET!G$4,'FEMALE TRACK'!$G:$G)+SUMIF('FEMALE TRACK'!$L:$L,SCORESHEET!G$4,'FEMALE TRACK'!$N:$N)</f>
        <v>214</v>
      </c>
      <c r="H128" s="54">
        <f>SUMIF('FEMALE TRACK'!$E:$E,SCORESHEET!H$4,'FEMALE TRACK'!$G:$G)+SUMIF('FEMALE TRACK'!$L:$L,SCORESHEET!H$4,'FEMALE TRACK'!$N:$N)</f>
        <v>114</v>
      </c>
      <c r="I128" s="54">
        <f>SUMIF('FEMALE TRACK'!$E:$E,SCORESHEET!I$4,'FEMALE TRACK'!$G:$G)+SUMIF('FEMALE TRACK'!$L:$L,SCORESHEET!I$4,'FEMALE TRACK'!$N:$N)</f>
        <v>148</v>
      </c>
      <c r="J128" s="54">
        <f>SUMIF('FEMALE TRACK'!$E:$E,SCORESHEET!J$4,'FEMALE TRACK'!$G:$G)+SUMIF('FEMALE TRACK'!$L:$L,SCORESHEET!J$4,'FEMALE TRACK'!$N:$N)</f>
        <v>0</v>
      </c>
      <c r="L128" s="34"/>
    </row>
    <row r="129" spans="2:16" s="33" customFormat="1" x14ac:dyDescent="0.25">
      <c r="B129" s="55"/>
      <c r="C129" s="56"/>
      <c r="D129" s="56"/>
      <c r="E129" s="56"/>
      <c r="F129" s="56"/>
      <c r="G129" s="56"/>
      <c r="H129" s="56"/>
      <c r="I129" s="56"/>
      <c r="J129" s="56"/>
      <c r="L129" s="34"/>
    </row>
    <row r="130" spans="2:16" s="33" customFormat="1" x14ac:dyDescent="0.25">
      <c r="C130" s="36" t="str">
        <f>Lookup!$A$20&amp;" &amp; "&amp;Lookup!$A$21</f>
        <v>17 &amp; 18</v>
      </c>
      <c r="D130" s="36" t="str">
        <f>Lookup!$A$22&amp;" &amp; "&amp;Lookup!$A$23</f>
        <v>19 &amp; 20</v>
      </c>
      <c r="E130" s="36" t="str">
        <f>Lookup!$A$24&amp;" &amp; "&amp;Lookup!$A$25</f>
        <v>21 &amp; 22</v>
      </c>
      <c r="F130" s="36" t="str">
        <f>Lookup!$A$26&amp;" &amp; "&amp;Lookup!$A$27</f>
        <v>23 &amp; 24</v>
      </c>
      <c r="G130" s="36" t="str">
        <f>Lookup!$A$28&amp;" &amp; "&amp;Lookup!$A$29</f>
        <v>25 &amp; 26</v>
      </c>
      <c r="H130" s="36" t="str">
        <f>Lookup!$A$30&amp;" &amp; "&amp;Lookup!$A$31</f>
        <v>27 &amp; 28</v>
      </c>
      <c r="I130" s="36" t="str">
        <f>Lookup!$A$32&amp;" &amp; "&amp;Lookup!$A$33</f>
        <v>29 &amp; 30</v>
      </c>
      <c r="J130" s="36" t="str">
        <f>Lookup!$A$34&amp;" &amp; "&amp;Lookup!$A$35</f>
        <v xml:space="preserve"> &amp; </v>
      </c>
      <c r="L130" s="34"/>
      <c r="M130" s="37"/>
    </row>
    <row r="131" spans="2:16" s="33" customFormat="1" ht="95.25" customHeight="1" x14ac:dyDescent="0.25">
      <c r="B131" s="38" t="s">
        <v>26</v>
      </c>
      <c r="C131" s="39" t="str">
        <f>Lookup!B$10</f>
        <v>Whitemoss AC</v>
      </c>
      <c r="D131" s="39" t="str">
        <f>Lookup!B$11</f>
        <v>Kilmarnock Harriers</v>
      </c>
      <c r="E131" s="39" t="str">
        <f>Lookup!B$12</f>
        <v>Dunfermline T&amp;FC</v>
      </c>
      <c r="F131" s="39" t="str">
        <f>Lookup!B$13</f>
        <v>Falkirk Victoria Harriers</v>
      </c>
      <c r="G131" s="39" t="str">
        <f>Lookup!B$14</f>
        <v>Corstorphine AC</v>
      </c>
      <c r="H131" s="39" t="str">
        <f>Lookup!B$15</f>
        <v>Lasswade AC</v>
      </c>
      <c r="I131" s="39" t="str">
        <f>Lookup!B$16</f>
        <v>Kirkitilloch Olympians</v>
      </c>
      <c r="J131" s="40" t="str">
        <f>Lookup!B$17</f>
        <v>-</v>
      </c>
      <c r="K131" s="41"/>
      <c r="L131" s="42" t="s">
        <v>256</v>
      </c>
      <c r="M131" s="41"/>
      <c r="N131" s="41" t="s">
        <v>131</v>
      </c>
      <c r="O131" s="41" t="s">
        <v>257</v>
      </c>
      <c r="P131" s="41" t="s">
        <v>126</v>
      </c>
    </row>
    <row r="132" spans="2:16" s="33" customFormat="1" x14ac:dyDescent="0.25">
      <c r="B132" s="43" t="str">
        <f ca="1">INDIRECT("Lookup!E39")</f>
        <v>LONG JUMP Under 13 Girls A</v>
      </c>
      <c r="C132" s="44">
        <f t="shared" ref="C132:J141" ca="1" si="25">SUMIF(OFFSET(INDIRECT($L132),1,3,9,1),C$4,OFFSET(INDIRECT($L132),1,5,9,1))</f>
        <v>14</v>
      </c>
      <c r="D132" s="44">
        <f t="shared" ca="1" si="25"/>
        <v>10</v>
      </c>
      <c r="E132" s="44">
        <f t="shared" ca="1" si="25"/>
        <v>16</v>
      </c>
      <c r="F132" s="44">
        <f t="shared" ca="1" si="25"/>
        <v>12</v>
      </c>
      <c r="G132" s="44">
        <f t="shared" ca="1" si="25"/>
        <v>8</v>
      </c>
      <c r="H132" s="44">
        <f t="shared" ca="1" si="25"/>
        <v>0</v>
      </c>
      <c r="I132" s="44">
        <f t="shared" ca="1" si="25"/>
        <v>6</v>
      </c>
      <c r="J132" s="45">
        <f t="shared" ca="1" si="25"/>
        <v>0</v>
      </c>
      <c r="L132" s="34" t="str">
        <f ca="1">IF(RIGHT($B132,1)="B",ADDRESS(MATCH($B132,'FEMALE FIELD'!I:I,0),9,4,,$B$131),ADDRESS(MATCH($B132,'FEMALE FIELD'!B:B,0),2,4,,$B$131))</f>
        <v>'FEMALE FIELD'!B3</v>
      </c>
      <c r="N132" s="46" t="str">
        <f t="shared" ref="N132:N161" ca="1" si="26">OFFSET(INDIRECT(L132),P132+1,2)</f>
        <v>Eilidh Beggan</v>
      </c>
      <c r="O132" s="46">
        <f t="shared" ref="O132:O161" ca="1" si="27">OFFSET(INDIRECT(L132),P132+1,4)</f>
        <v>3.58</v>
      </c>
      <c r="P132" s="48">
        <f ca="1">RANK(OFFSET(B132,0,MATCH($N$3,$C$4:$J$4,0)),C132:J132,0)</f>
        <v>2</v>
      </c>
    </row>
    <row r="133" spans="2:16" s="33" customFormat="1" x14ac:dyDescent="0.25">
      <c r="B133" s="43" t="str">
        <f ca="1">INDIRECT("Lookup!E40")</f>
        <v>LONG JUMP Under 13 Girls B</v>
      </c>
      <c r="C133" s="44">
        <f t="shared" ca="1" si="25"/>
        <v>12</v>
      </c>
      <c r="D133" s="44">
        <f t="shared" ca="1" si="25"/>
        <v>10</v>
      </c>
      <c r="E133" s="44">
        <f t="shared" ca="1" si="25"/>
        <v>6</v>
      </c>
      <c r="F133" s="44">
        <f t="shared" ca="1" si="25"/>
        <v>0</v>
      </c>
      <c r="G133" s="44">
        <f t="shared" ca="1" si="25"/>
        <v>8</v>
      </c>
      <c r="H133" s="44">
        <f t="shared" ca="1" si="25"/>
        <v>0</v>
      </c>
      <c r="I133" s="44">
        <f t="shared" ca="1" si="25"/>
        <v>0</v>
      </c>
      <c r="J133" s="45">
        <f t="shared" ca="1" si="25"/>
        <v>0</v>
      </c>
      <c r="L133" s="34" t="str">
        <f ca="1">IF(RIGHT($B133,1)="B",ADDRESS(MATCH($B133,'FEMALE FIELD'!I:I,0),9,4,,$B$131),ADDRESS(MATCH($B133,'FEMALE FIELD'!B:B,0),2,4,,$B$131))</f>
        <v>'FEMALE FIELD'!I3</v>
      </c>
      <c r="N133" s="46" t="str">
        <f t="shared" ca="1" si="26"/>
        <v>Maisie Hopkins</v>
      </c>
      <c r="O133" s="46">
        <f t="shared" ca="1" si="27"/>
        <v>3.44</v>
      </c>
      <c r="P133" s="48">
        <f t="shared" ref="P133:P161" ca="1" si="28">RANK(OFFSET(B133,0,MATCH($N$3,$C$4:$J$4,0)),C133:J133,0)</f>
        <v>1</v>
      </c>
    </row>
    <row r="134" spans="2:16" s="33" customFormat="1" x14ac:dyDescent="0.25">
      <c r="B134" s="43" t="str">
        <f ca="1">INDIRECT("Lookup!E41")</f>
        <v>SHOT PUTT Senior Women A</v>
      </c>
      <c r="C134" s="44">
        <f t="shared" ca="1" si="25"/>
        <v>12</v>
      </c>
      <c r="D134" s="44">
        <f t="shared" ca="1" si="25"/>
        <v>8</v>
      </c>
      <c r="E134" s="44">
        <f t="shared" ca="1" si="25"/>
        <v>16</v>
      </c>
      <c r="F134" s="44">
        <f t="shared" ca="1" si="25"/>
        <v>6</v>
      </c>
      <c r="G134" s="44">
        <f t="shared" ca="1" si="25"/>
        <v>14</v>
      </c>
      <c r="H134" s="44">
        <f t="shared" ca="1" si="25"/>
        <v>4</v>
      </c>
      <c r="I134" s="44">
        <f t="shared" ca="1" si="25"/>
        <v>10</v>
      </c>
      <c r="J134" s="45">
        <f t="shared" ca="1" si="25"/>
        <v>0</v>
      </c>
      <c r="L134" s="34" t="str">
        <f ca="1">IF(RIGHT($B134,1)="B",ADDRESS(MATCH($B134,'FEMALE FIELD'!I:I,0),9,4,,$B$131),ADDRESS(MATCH($B134,'FEMALE FIELD'!B:B,0),2,4,,$B$131))</f>
        <v>'FEMALE FIELD'!B14</v>
      </c>
      <c r="N134" s="46" t="str">
        <f t="shared" ca="1" si="26"/>
        <v>Christie Mcskimming</v>
      </c>
      <c r="O134" s="46">
        <f t="shared" ca="1" si="27"/>
        <v>7.41</v>
      </c>
      <c r="P134" s="48">
        <f t="shared" ca="1" si="28"/>
        <v>3</v>
      </c>
    </row>
    <row r="135" spans="2:16" s="33" customFormat="1" x14ac:dyDescent="0.25">
      <c r="B135" s="43" t="str">
        <f ca="1">INDIRECT("Lookup!E42")</f>
        <v>SHOT PUTT Senior Women B</v>
      </c>
      <c r="C135" s="44">
        <f t="shared" ca="1" si="25"/>
        <v>0</v>
      </c>
      <c r="D135" s="44">
        <f t="shared" ca="1" si="25"/>
        <v>8</v>
      </c>
      <c r="E135" s="44">
        <f t="shared" ca="1" si="25"/>
        <v>12</v>
      </c>
      <c r="F135" s="44">
        <f t="shared" ca="1" si="25"/>
        <v>0</v>
      </c>
      <c r="G135" s="44">
        <f t="shared" ca="1" si="25"/>
        <v>10</v>
      </c>
      <c r="H135" s="44">
        <f t="shared" ca="1" si="25"/>
        <v>0</v>
      </c>
      <c r="I135" s="44">
        <f t="shared" ca="1" si="25"/>
        <v>6</v>
      </c>
      <c r="J135" s="45">
        <f t="shared" ca="1" si="25"/>
        <v>0</v>
      </c>
      <c r="L135" s="34" t="str">
        <f ca="1">IF(RIGHT($B135,1)="B",ADDRESS(MATCH($B135,'FEMALE FIELD'!I:I,0),9,4,,$B$131),ADDRESS(MATCH($B135,'FEMALE FIELD'!B:B,0),2,4,,$B$131))</f>
        <v>'FEMALE FIELD'!I14</v>
      </c>
      <c r="N135" s="46">
        <f t="shared" ca="1" si="26"/>
        <v>0</v>
      </c>
      <c r="O135" s="46">
        <f t="shared" ca="1" si="27"/>
        <v>0</v>
      </c>
      <c r="P135" s="48">
        <f t="shared" ca="1" si="28"/>
        <v>5</v>
      </c>
    </row>
    <row r="136" spans="2:16" s="33" customFormat="1" x14ac:dyDescent="0.25">
      <c r="B136" s="43" t="str">
        <f ca="1">INDIRECT("Lookup!E43")</f>
        <v>LONG JUMP Under 11 Girls A</v>
      </c>
      <c r="C136" s="44">
        <f t="shared" ca="1" si="25"/>
        <v>10</v>
      </c>
      <c r="D136" s="44">
        <f t="shared" ca="1" si="25"/>
        <v>12</v>
      </c>
      <c r="E136" s="44">
        <f t="shared" ca="1" si="25"/>
        <v>14</v>
      </c>
      <c r="F136" s="44">
        <f t="shared" ca="1" si="25"/>
        <v>16</v>
      </c>
      <c r="G136" s="44">
        <f t="shared" ca="1" si="25"/>
        <v>6</v>
      </c>
      <c r="H136" s="44">
        <f t="shared" ca="1" si="25"/>
        <v>8</v>
      </c>
      <c r="I136" s="44">
        <f t="shared" ca="1" si="25"/>
        <v>0</v>
      </c>
      <c r="J136" s="45">
        <f t="shared" ca="1" si="25"/>
        <v>0</v>
      </c>
      <c r="L136" s="34" t="str">
        <f ca="1">IF(RIGHT($B136,1)="B",ADDRESS(MATCH($B136,'FEMALE FIELD'!I:I,0),9,4,,$B$131),ADDRESS(MATCH($B136,'FEMALE FIELD'!B:B,0),2,4,,$B$131))</f>
        <v>'FEMALE FIELD'!B25</v>
      </c>
      <c r="N136" s="46" t="str">
        <f t="shared" ca="1" si="26"/>
        <v>Talluhla Frew</v>
      </c>
      <c r="O136" s="46">
        <f t="shared" ca="1" si="27"/>
        <v>2.85</v>
      </c>
      <c r="P136" s="48">
        <f t="shared" ca="1" si="28"/>
        <v>4</v>
      </c>
    </row>
    <row r="137" spans="2:16" s="33" customFormat="1" x14ac:dyDescent="0.25">
      <c r="B137" s="43" t="str">
        <f ca="1">INDIRECT("Lookup!E44")</f>
        <v>LONG JUMP Under 11 Girls B</v>
      </c>
      <c r="C137" s="44">
        <f t="shared" ca="1" si="25"/>
        <v>6</v>
      </c>
      <c r="D137" s="44">
        <f t="shared" ca="1" si="25"/>
        <v>8</v>
      </c>
      <c r="E137" s="44">
        <f t="shared" ca="1" si="25"/>
        <v>10</v>
      </c>
      <c r="F137" s="44">
        <f t="shared" ca="1" si="25"/>
        <v>12</v>
      </c>
      <c r="G137" s="44">
        <f t="shared" ca="1" si="25"/>
        <v>0</v>
      </c>
      <c r="H137" s="44">
        <f t="shared" ca="1" si="25"/>
        <v>4</v>
      </c>
      <c r="I137" s="44">
        <f t="shared" ca="1" si="25"/>
        <v>0</v>
      </c>
      <c r="J137" s="45">
        <f t="shared" ca="1" si="25"/>
        <v>0</v>
      </c>
      <c r="L137" s="34" t="str">
        <f ca="1">IF(RIGHT($B137,1)="B",ADDRESS(MATCH($B137,'FEMALE FIELD'!I:I,0),9,4,,$B$131),ADDRESS(MATCH($B137,'FEMALE FIELD'!B:B,0),2,4,,$B$131))</f>
        <v>'FEMALE FIELD'!I25</v>
      </c>
      <c r="N137" s="46" t="str">
        <f t="shared" ca="1" si="26"/>
        <v>Eva Thomas</v>
      </c>
      <c r="O137" s="46">
        <f t="shared" ca="1" si="27"/>
        <v>2.59</v>
      </c>
      <c r="P137" s="48">
        <f t="shared" ca="1" si="28"/>
        <v>4</v>
      </c>
    </row>
    <row r="138" spans="2:16" s="33" customFormat="1" x14ac:dyDescent="0.25">
      <c r="B138" s="43" t="str">
        <f ca="1">INDIRECT("Lookup!E45")</f>
        <v>LONG JUMP Under 17 Women A</v>
      </c>
      <c r="C138" s="44">
        <f t="shared" ca="1" si="25"/>
        <v>16</v>
      </c>
      <c r="D138" s="44">
        <f t="shared" ca="1" si="25"/>
        <v>10</v>
      </c>
      <c r="E138" s="44">
        <f t="shared" ca="1" si="25"/>
        <v>0</v>
      </c>
      <c r="F138" s="44">
        <f t="shared" ca="1" si="25"/>
        <v>0</v>
      </c>
      <c r="G138" s="44">
        <f t="shared" ca="1" si="25"/>
        <v>8</v>
      </c>
      <c r="H138" s="44">
        <f t="shared" ca="1" si="25"/>
        <v>14</v>
      </c>
      <c r="I138" s="44">
        <f t="shared" ca="1" si="25"/>
        <v>12</v>
      </c>
      <c r="J138" s="45">
        <f t="shared" ca="1" si="25"/>
        <v>0</v>
      </c>
      <c r="L138" s="34" t="str">
        <f ca="1">IF(RIGHT($B138,1)="B",ADDRESS(MATCH($B138,'FEMALE FIELD'!I:I,0),9,4,,$B$131),ADDRESS(MATCH($B138,'FEMALE FIELD'!B:B,0),2,4,,$B$131))</f>
        <v>'FEMALE FIELD'!B36</v>
      </c>
      <c r="N138" s="46" t="str">
        <f t="shared" ca="1" si="26"/>
        <v>Ella Bryce</v>
      </c>
      <c r="O138" s="46">
        <f t="shared" ca="1" si="27"/>
        <v>4.66</v>
      </c>
      <c r="P138" s="48">
        <f t="shared" ca="1" si="28"/>
        <v>1</v>
      </c>
    </row>
    <row r="139" spans="2:16" s="33" customFormat="1" x14ac:dyDescent="0.25">
      <c r="B139" s="43" t="str">
        <f ca="1">INDIRECT("Lookup!E46")</f>
        <v>LONG JUMP Under 17 Women B</v>
      </c>
      <c r="C139" s="44">
        <f t="shared" ca="1" si="25"/>
        <v>12</v>
      </c>
      <c r="D139" s="44">
        <f t="shared" ca="1" si="25"/>
        <v>10</v>
      </c>
      <c r="E139" s="44">
        <f t="shared" ca="1" si="25"/>
        <v>0</v>
      </c>
      <c r="F139" s="44">
        <f t="shared" ca="1" si="25"/>
        <v>0</v>
      </c>
      <c r="G139" s="44">
        <f t="shared" ca="1" si="25"/>
        <v>8</v>
      </c>
      <c r="H139" s="44">
        <f t="shared" ca="1" si="25"/>
        <v>0</v>
      </c>
      <c r="I139" s="44">
        <f t="shared" ca="1" si="25"/>
        <v>0</v>
      </c>
      <c r="J139" s="45">
        <f t="shared" ca="1" si="25"/>
        <v>0</v>
      </c>
      <c r="L139" s="34" t="str">
        <f ca="1">IF(RIGHT($B139,1)="B",ADDRESS(MATCH($B139,'FEMALE FIELD'!I:I,0),9,4,,$B$131),ADDRESS(MATCH($B139,'FEMALE FIELD'!B:B,0),2,4,,$B$131))</f>
        <v>'FEMALE FIELD'!I36</v>
      </c>
      <c r="N139" s="46" t="str">
        <f t="shared" ca="1" si="26"/>
        <v>Niamh Gillies</v>
      </c>
      <c r="O139" s="46">
        <f t="shared" ca="1" si="27"/>
        <v>3.8</v>
      </c>
      <c r="P139" s="48">
        <f t="shared" ca="1" si="28"/>
        <v>1</v>
      </c>
    </row>
    <row r="140" spans="2:16" s="33" customFormat="1" x14ac:dyDescent="0.25">
      <c r="B140" s="43" t="str">
        <f ca="1">INDIRECT("Lookup!E47")</f>
        <v>DISCUS Under 15 Girls A</v>
      </c>
      <c r="C140" s="44">
        <f t="shared" ca="1" si="25"/>
        <v>10</v>
      </c>
      <c r="D140" s="44">
        <f t="shared" ca="1" si="25"/>
        <v>0</v>
      </c>
      <c r="E140" s="44">
        <f t="shared" ca="1" si="25"/>
        <v>12</v>
      </c>
      <c r="F140" s="44">
        <f t="shared" ca="1" si="25"/>
        <v>16</v>
      </c>
      <c r="G140" s="44">
        <f t="shared" ca="1" si="25"/>
        <v>8</v>
      </c>
      <c r="H140" s="44">
        <f t="shared" ca="1" si="25"/>
        <v>14</v>
      </c>
      <c r="I140" s="44">
        <f t="shared" ca="1" si="25"/>
        <v>0</v>
      </c>
      <c r="J140" s="45">
        <f t="shared" ca="1" si="25"/>
        <v>0</v>
      </c>
      <c r="L140" s="34" t="str">
        <f ca="1">IF(RIGHT($B140,1)="B",ADDRESS(MATCH($B140,'FEMALE FIELD'!I:I,0),9,4,,$B$131),ADDRESS(MATCH($B140,'FEMALE FIELD'!B:B,0),2,4,,$B$131))</f>
        <v>'FEMALE FIELD'!B47</v>
      </c>
      <c r="N140" s="46" t="str">
        <f t="shared" ca="1" si="26"/>
        <v>Libby Currie</v>
      </c>
      <c r="O140" s="46">
        <f t="shared" ca="1" si="27"/>
        <v>12.25</v>
      </c>
      <c r="P140" s="48">
        <f t="shared" ca="1" si="28"/>
        <v>4</v>
      </c>
    </row>
    <row r="141" spans="2:16" s="33" customFormat="1" x14ac:dyDescent="0.25">
      <c r="B141" s="43" t="str">
        <f ca="1">INDIRECT("Lookup!E48")</f>
        <v>DISCUS Under 15 Girls B</v>
      </c>
      <c r="C141" s="44">
        <f t="shared" ca="1" si="25"/>
        <v>10</v>
      </c>
      <c r="D141" s="44">
        <f t="shared" ca="1" si="25"/>
        <v>0</v>
      </c>
      <c r="E141" s="44">
        <f t="shared" ca="1" si="25"/>
        <v>8</v>
      </c>
      <c r="F141" s="44">
        <f t="shared" ca="1" si="25"/>
        <v>12</v>
      </c>
      <c r="G141" s="44">
        <f t="shared" ca="1" si="25"/>
        <v>6</v>
      </c>
      <c r="H141" s="44">
        <f t="shared" ca="1" si="25"/>
        <v>0</v>
      </c>
      <c r="I141" s="44">
        <f t="shared" ca="1" si="25"/>
        <v>0</v>
      </c>
      <c r="J141" s="45">
        <f t="shared" ca="1" si="25"/>
        <v>0</v>
      </c>
      <c r="L141" s="34" t="str">
        <f ca="1">IF(RIGHT($B141,1)="B",ADDRESS(MATCH($B141,'FEMALE FIELD'!I:I,0),9,4,,$B$131),ADDRESS(MATCH($B141,'FEMALE FIELD'!B:B,0),2,4,,$B$131))</f>
        <v>'FEMALE FIELD'!I47</v>
      </c>
      <c r="N141" s="46" t="str">
        <f t="shared" ca="1" si="26"/>
        <v>Kirsty Whyte</v>
      </c>
      <c r="O141" s="46">
        <f t="shared" ca="1" si="27"/>
        <v>11.43</v>
      </c>
      <c r="P141" s="48">
        <f t="shared" ca="1" si="28"/>
        <v>2</v>
      </c>
    </row>
    <row r="142" spans="2:16" s="33" customFormat="1" x14ac:dyDescent="0.25">
      <c r="B142" s="43" t="str">
        <f ca="1">INDIRECT("Lookup!E49")</f>
        <v>LONG JUMP Under 15 Girls A</v>
      </c>
      <c r="C142" s="44">
        <f t="shared" ref="C142:J151" ca="1" si="29">SUMIF(OFFSET(INDIRECT($L142),1,3,9,1),C$4,OFFSET(INDIRECT($L142),1,5,9,1))</f>
        <v>14</v>
      </c>
      <c r="D142" s="44">
        <f t="shared" ca="1" si="29"/>
        <v>8</v>
      </c>
      <c r="E142" s="44">
        <f t="shared" ca="1" si="29"/>
        <v>12</v>
      </c>
      <c r="F142" s="44">
        <f t="shared" ca="1" si="29"/>
        <v>0</v>
      </c>
      <c r="G142" s="44">
        <f t="shared" ca="1" si="29"/>
        <v>10</v>
      </c>
      <c r="H142" s="44">
        <f t="shared" ca="1" si="29"/>
        <v>16</v>
      </c>
      <c r="I142" s="44">
        <f t="shared" ca="1" si="29"/>
        <v>6</v>
      </c>
      <c r="J142" s="45">
        <f t="shared" ca="1" si="29"/>
        <v>0</v>
      </c>
      <c r="L142" s="34" t="str">
        <f ca="1">IF(RIGHT($B142,1)="B",ADDRESS(MATCH($B142,'FEMALE FIELD'!I:I,0),9,4,,$B$131),ADDRESS(MATCH($B142,'FEMALE FIELD'!B:B,0),2,4,,$B$131))</f>
        <v>'FEMALE FIELD'!B58</v>
      </c>
      <c r="N142" s="46" t="str">
        <f t="shared" ca="1" si="26"/>
        <v>Libby Currie</v>
      </c>
      <c r="O142" s="46">
        <f t="shared" ca="1" si="27"/>
        <v>4.12</v>
      </c>
      <c r="P142" s="48">
        <f t="shared" ca="1" si="28"/>
        <v>2</v>
      </c>
    </row>
    <row r="143" spans="2:16" s="33" customFormat="1" x14ac:dyDescent="0.25">
      <c r="B143" s="43" t="str">
        <f ca="1">INDIRECT("Lookup!E50")</f>
        <v>LONG JUMP Under 15 Girls B</v>
      </c>
      <c r="C143" s="44">
        <f t="shared" ca="1" si="29"/>
        <v>12</v>
      </c>
      <c r="D143" s="44">
        <f t="shared" ca="1" si="29"/>
        <v>0</v>
      </c>
      <c r="E143" s="44">
        <f t="shared" ca="1" si="29"/>
        <v>10</v>
      </c>
      <c r="F143" s="44">
        <f t="shared" ca="1" si="29"/>
        <v>0</v>
      </c>
      <c r="G143" s="44">
        <f t="shared" ca="1" si="29"/>
        <v>0</v>
      </c>
      <c r="H143" s="44">
        <f t="shared" ca="1" si="29"/>
        <v>0</v>
      </c>
      <c r="I143" s="44">
        <f t="shared" ca="1" si="29"/>
        <v>0</v>
      </c>
      <c r="J143" s="45">
        <f t="shared" ca="1" si="29"/>
        <v>0</v>
      </c>
      <c r="L143" s="34" t="str">
        <f ca="1">IF(RIGHT($B143,1)="B",ADDRESS(MATCH($B143,'FEMALE FIELD'!I:I,0),9,4,,$B$131),ADDRESS(MATCH($B143,'FEMALE FIELD'!B:B,0),2,4,,$B$131))</f>
        <v>'FEMALE FIELD'!I58</v>
      </c>
      <c r="N143" s="46" t="str">
        <f t="shared" ca="1" si="26"/>
        <v>Alexandra Cathie</v>
      </c>
      <c r="O143" s="46">
        <f t="shared" ca="1" si="27"/>
        <v>3.76</v>
      </c>
      <c r="P143" s="48">
        <f t="shared" ca="1" si="28"/>
        <v>1</v>
      </c>
    </row>
    <row r="144" spans="2:16" s="33" customFormat="1" x14ac:dyDescent="0.25">
      <c r="B144" s="43" t="str">
        <f ca="1">INDIRECT("Lookup!E51")</f>
        <v>SHOT PUTT Under 17 Women A</v>
      </c>
      <c r="C144" s="44">
        <f t="shared" ca="1" si="29"/>
        <v>16</v>
      </c>
      <c r="D144" s="44">
        <f t="shared" ca="1" si="29"/>
        <v>14</v>
      </c>
      <c r="E144" s="44">
        <f t="shared" ca="1" si="29"/>
        <v>0</v>
      </c>
      <c r="F144" s="44">
        <f t="shared" ca="1" si="29"/>
        <v>12</v>
      </c>
      <c r="G144" s="44">
        <f t="shared" ca="1" si="29"/>
        <v>8</v>
      </c>
      <c r="H144" s="44">
        <f t="shared" ca="1" si="29"/>
        <v>0</v>
      </c>
      <c r="I144" s="44">
        <f t="shared" ca="1" si="29"/>
        <v>10</v>
      </c>
      <c r="J144" s="45">
        <f t="shared" ca="1" si="29"/>
        <v>0</v>
      </c>
      <c r="L144" s="34" t="str">
        <f ca="1">IF(RIGHT($B144,1)="B",ADDRESS(MATCH($B144,'FEMALE FIELD'!I:I,0),9,4,,$B$131),ADDRESS(MATCH($B144,'FEMALE FIELD'!B:B,0),2,4,,$B$131))</f>
        <v>'FEMALE FIELD'!B69</v>
      </c>
      <c r="N144" s="46" t="str">
        <f t="shared" ca="1" si="26"/>
        <v>Lucy Wroe</v>
      </c>
      <c r="O144" s="46">
        <f t="shared" ca="1" si="27"/>
        <v>8.9</v>
      </c>
      <c r="P144" s="48">
        <f t="shared" ca="1" si="28"/>
        <v>1</v>
      </c>
    </row>
    <row r="145" spans="2:16" s="33" customFormat="1" x14ac:dyDescent="0.25">
      <c r="B145" s="43" t="str">
        <f ca="1">INDIRECT("Lookup!E52")</f>
        <v>SHOT PUTT Under 17 Women B</v>
      </c>
      <c r="C145" s="44">
        <f t="shared" ca="1" si="29"/>
        <v>12</v>
      </c>
      <c r="D145" s="44">
        <f t="shared" ca="1" si="29"/>
        <v>10</v>
      </c>
      <c r="E145" s="44">
        <f t="shared" ca="1" si="29"/>
        <v>0</v>
      </c>
      <c r="F145" s="44">
        <f t="shared" ca="1" si="29"/>
        <v>0</v>
      </c>
      <c r="G145" s="44">
        <f t="shared" ca="1" si="29"/>
        <v>0</v>
      </c>
      <c r="H145" s="44">
        <f t="shared" ca="1" si="29"/>
        <v>0</v>
      </c>
      <c r="I145" s="44">
        <f t="shared" ca="1" si="29"/>
        <v>8</v>
      </c>
      <c r="J145" s="45">
        <f t="shared" ca="1" si="29"/>
        <v>0</v>
      </c>
      <c r="L145" s="34" t="str">
        <f ca="1">IF(RIGHT($B145,1)="B",ADDRESS(MATCH($B145,'FEMALE FIELD'!I:I,0),9,4,,$B$131),ADDRESS(MATCH($B145,'FEMALE FIELD'!B:B,0),2,4,,$B$131))</f>
        <v>'FEMALE FIELD'!I69</v>
      </c>
      <c r="N145" s="46" t="str">
        <f t="shared" ca="1" si="26"/>
        <v>Ella Bryce</v>
      </c>
      <c r="O145" s="46">
        <f t="shared" ca="1" si="27"/>
        <v>7.79</v>
      </c>
      <c r="P145" s="48">
        <f t="shared" ca="1" si="28"/>
        <v>1</v>
      </c>
    </row>
    <row r="146" spans="2:16" s="33" customFormat="1" x14ac:dyDescent="0.25">
      <c r="B146" s="43" t="str">
        <f ca="1">INDIRECT("Lookup!E53")</f>
        <v>HIGH JUMP Under 13 Girls A</v>
      </c>
      <c r="C146" s="44">
        <f t="shared" ca="1" si="29"/>
        <v>10</v>
      </c>
      <c r="D146" s="44">
        <f t="shared" ca="1" si="29"/>
        <v>8</v>
      </c>
      <c r="E146" s="44">
        <f t="shared" ca="1" si="29"/>
        <v>16</v>
      </c>
      <c r="F146" s="44">
        <f t="shared" ca="1" si="29"/>
        <v>0</v>
      </c>
      <c r="G146" s="44">
        <f t="shared" ca="1" si="29"/>
        <v>12</v>
      </c>
      <c r="H146" s="44">
        <f t="shared" ca="1" si="29"/>
        <v>14</v>
      </c>
      <c r="I146" s="44">
        <f t="shared" ca="1" si="29"/>
        <v>0</v>
      </c>
      <c r="J146" s="45">
        <f t="shared" ca="1" si="29"/>
        <v>0</v>
      </c>
      <c r="L146" s="34" t="str">
        <f ca="1">IF(RIGHT($B146,1)="B",ADDRESS(MATCH($B146,'FEMALE FIELD'!I:I,0),9,4,,$B$131),ADDRESS(MATCH($B146,'FEMALE FIELD'!B:B,0),2,4,,$B$131))</f>
        <v>'FEMALE FIELD'!B80</v>
      </c>
      <c r="N146" s="46" t="str">
        <f t="shared" ca="1" si="26"/>
        <v>Courtney Fraser</v>
      </c>
      <c r="O146" s="46">
        <f t="shared" ca="1" si="27"/>
        <v>1.2</v>
      </c>
      <c r="P146" s="48">
        <f t="shared" ca="1" si="28"/>
        <v>4</v>
      </c>
    </row>
    <row r="147" spans="2:16" s="33" customFormat="1" x14ac:dyDescent="0.25">
      <c r="B147" s="43" t="str">
        <f ca="1">INDIRECT("Lookup!E54")</f>
        <v>HIGH JUMP Under 13 Girls B</v>
      </c>
      <c r="C147" s="44">
        <f t="shared" ca="1" si="29"/>
        <v>10</v>
      </c>
      <c r="D147" s="44">
        <f t="shared" ca="1" si="29"/>
        <v>6</v>
      </c>
      <c r="E147" s="44">
        <f t="shared" ca="1" si="29"/>
        <v>12</v>
      </c>
      <c r="F147" s="44">
        <f t="shared" ca="1" si="29"/>
        <v>0</v>
      </c>
      <c r="G147" s="44">
        <f t="shared" ca="1" si="29"/>
        <v>8</v>
      </c>
      <c r="H147" s="44">
        <f t="shared" ca="1" si="29"/>
        <v>0</v>
      </c>
      <c r="I147" s="44">
        <f t="shared" ca="1" si="29"/>
        <v>0</v>
      </c>
      <c r="J147" s="45">
        <f t="shared" ca="1" si="29"/>
        <v>0</v>
      </c>
      <c r="L147" s="34" t="str">
        <f ca="1">IF(RIGHT($B147,1)="B",ADDRESS(MATCH($B147,'FEMALE FIELD'!I:I,0),9,4,,$B$131),ADDRESS(MATCH($B147,'FEMALE FIELD'!B:B,0),2,4,,$B$131))</f>
        <v>'FEMALE FIELD'!I80</v>
      </c>
      <c r="N147" s="46" t="str">
        <f t="shared" ca="1" si="26"/>
        <v>Katie Pickles</v>
      </c>
      <c r="O147" s="46">
        <f t="shared" ca="1" si="27"/>
        <v>1.2</v>
      </c>
      <c r="P147" s="48">
        <f t="shared" ca="1" si="28"/>
        <v>2</v>
      </c>
    </row>
    <row r="148" spans="2:16" s="33" customFormat="1" x14ac:dyDescent="0.25">
      <c r="B148" s="43" t="str">
        <f ca="1">INDIRECT("Lookup!E55")</f>
        <v>-</v>
      </c>
      <c r="C148" s="44">
        <f t="shared" ca="1" si="29"/>
        <v>0</v>
      </c>
      <c r="D148" s="44">
        <f t="shared" ca="1" si="29"/>
        <v>0</v>
      </c>
      <c r="E148" s="44">
        <f t="shared" ca="1" si="29"/>
        <v>0</v>
      </c>
      <c r="F148" s="44">
        <f t="shared" ca="1" si="29"/>
        <v>0</v>
      </c>
      <c r="G148" s="44">
        <f t="shared" ca="1" si="29"/>
        <v>0</v>
      </c>
      <c r="H148" s="44">
        <f t="shared" ca="1" si="29"/>
        <v>0</v>
      </c>
      <c r="I148" s="44">
        <f t="shared" ca="1" si="29"/>
        <v>0</v>
      </c>
      <c r="J148" s="45">
        <f t="shared" ca="1" si="29"/>
        <v>0</v>
      </c>
      <c r="L148" s="34" t="str">
        <f ca="1">IF(RIGHT($B148,1)="B",ADDRESS(MATCH($B148,'FEMALE FIELD'!I:I,0),9,4,,$B$131),ADDRESS(MATCH($B148,'FEMALE FIELD'!B:B,0),2,4,,$B$131))</f>
        <v>'FEMALE FIELD'!B91</v>
      </c>
      <c r="N148" s="46">
        <f t="shared" ca="1" si="26"/>
        <v>0</v>
      </c>
      <c r="O148" s="46">
        <f t="shared" ca="1" si="27"/>
        <v>0</v>
      </c>
      <c r="P148" s="48">
        <f t="shared" ca="1" si="28"/>
        <v>1</v>
      </c>
    </row>
    <row r="149" spans="2:16" s="33" customFormat="1" x14ac:dyDescent="0.25">
      <c r="B149" s="43" t="str">
        <f ca="1">INDIRECT("Lookup!E56")</f>
        <v>-</v>
      </c>
      <c r="C149" s="44">
        <f t="shared" ca="1" si="29"/>
        <v>0</v>
      </c>
      <c r="D149" s="44">
        <f t="shared" ca="1" si="29"/>
        <v>0</v>
      </c>
      <c r="E149" s="44">
        <f t="shared" ca="1" si="29"/>
        <v>0</v>
      </c>
      <c r="F149" s="44">
        <f t="shared" ca="1" si="29"/>
        <v>0</v>
      </c>
      <c r="G149" s="44">
        <f t="shared" ca="1" si="29"/>
        <v>0</v>
      </c>
      <c r="H149" s="44">
        <f t="shared" ca="1" si="29"/>
        <v>0</v>
      </c>
      <c r="I149" s="44">
        <f t="shared" ca="1" si="29"/>
        <v>0</v>
      </c>
      <c r="J149" s="45">
        <f t="shared" ca="1" si="29"/>
        <v>0</v>
      </c>
      <c r="L149" s="34" t="str">
        <f ca="1">IF(RIGHT($B149,1)="B",ADDRESS(MATCH($B149,'FEMALE FIELD'!I:I,0),9,4,,$B$131),ADDRESS(MATCH($B149,'FEMALE FIELD'!B:B,0),2,4,,$B$131))</f>
        <v>'FEMALE FIELD'!B91</v>
      </c>
      <c r="N149" s="46">
        <f t="shared" ca="1" si="26"/>
        <v>0</v>
      </c>
      <c r="O149" s="46">
        <f t="shared" ca="1" si="27"/>
        <v>0</v>
      </c>
      <c r="P149" s="48">
        <f t="shared" ca="1" si="28"/>
        <v>1</v>
      </c>
    </row>
    <row r="150" spans="2:16" s="33" customFormat="1" x14ac:dyDescent="0.25">
      <c r="B150" s="49" t="str">
        <f ca="1">INDIRECT("Lookup!E57")</f>
        <v>-</v>
      </c>
      <c r="C150" s="44">
        <f t="shared" ca="1" si="29"/>
        <v>0</v>
      </c>
      <c r="D150" s="44">
        <f t="shared" ca="1" si="29"/>
        <v>0</v>
      </c>
      <c r="E150" s="44">
        <f t="shared" ca="1" si="29"/>
        <v>0</v>
      </c>
      <c r="F150" s="44">
        <f t="shared" ca="1" si="29"/>
        <v>0</v>
      </c>
      <c r="G150" s="44">
        <f t="shared" ca="1" si="29"/>
        <v>0</v>
      </c>
      <c r="H150" s="44">
        <f t="shared" ca="1" si="29"/>
        <v>0</v>
      </c>
      <c r="I150" s="44">
        <f t="shared" ca="1" si="29"/>
        <v>0</v>
      </c>
      <c r="J150" s="45">
        <f t="shared" ca="1" si="29"/>
        <v>0</v>
      </c>
      <c r="L150" s="34" t="str">
        <f ca="1">IF(RIGHT($B150,1)="B",ADDRESS(MATCH($B150,'FEMALE FIELD'!I:I,0),9,4,,$B$131),ADDRESS(MATCH($B150,'FEMALE FIELD'!B:B,0),2,4,,$B$131))</f>
        <v>'FEMALE FIELD'!B91</v>
      </c>
      <c r="N150" s="46">
        <f t="shared" ca="1" si="26"/>
        <v>0</v>
      </c>
      <c r="O150" s="46">
        <f t="shared" ca="1" si="27"/>
        <v>0</v>
      </c>
      <c r="P150" s="48">
        <f t="shared" ca="1" si="28"/>
        <v>1</v>
      </c>
    </row>
    <row r="151" spans="2:16" s="33" customFormat="1" x14ac:dyDescent="0.25">
      <c r="B151" s="43" t="str">
        <f ca="1">INDIRECT("Lookup!E58")</f>
        <v>-</v>
      </c>
      <c r="C151" s="44">
        <f t="shared" ca="1" si="29"/>
        <v>0</v>
      </c>
      <c r="D151" s="44">
        <f t="shared" ca="1" si="29"/>
        <v>0</v>
      </c>
      <c r="E151" s="44">
        <f t="shared" ca="1" si="29"/>
        <v>0</v>
      </c>
      <c r="F151" s="44">
        <f t="shared" ca="1" si="29"/>
        <v>0</v>
      </c>
      <c r="G151" s="44">
        <f t="shared" ca="1" si="29"/>
        <v>0</v>
      </c>
      <c r="H151" s="44">
        <f t="shared" ca="1" si="29"/>
        <v>0</v>
      </c>
      <c r="I151" s="44">
        <f t="shared" ca="1" si="29"/>
        <v>0</v>
      </c>
      <c r="J151" s="45">
        <f t="shared" ca="1" si="29"/>
        <v>0</v>
      </c>
      <c r="L151" s="34" t="str">
        <f ca="1">IF(RIGHT($B151,1)="B",ADDRESS(MATCH($B151,'FEMALE FIELD'!I:I,0),9,4,,$B$131),ADDRESS(MATCH($B151,'FEMALE FIELD'!B:B,0),2,4,,$B$131))</f>
        <v>'FEMALE FIELD'!B91</v>
      </c>
      <c r="N151" s="46">
        <f t="shared" ca="1" si="26"/>
        <v>0</v>
      </c>
      <c r="O151" s="46">
        <f t="shared" ca="1" si="27"/>
        <v>0</v>
      </c>
      <c r="P151" s="48">
        <f t="shared" ca="1" si="28"/>
        <v>1</v>
      </c>
    </row>
    <row r="152" spans="2:16" s="33" customFormat="1" x14ac:dyDescent="0.25">
      <c r="B152" s="43" t="str">
        <f ca="1">INDIRECT("Lookup!E59")</f>
        <v>-</v>
      </c>
      <c r="C152" s="44">
        <f t="shared" ref="C152:J161" ca="1" si="30">SUMIF(OFFSET(INDIRECT($L152),1,3,9,1),C$4,OFFSET(INDIRECT($L152),1,5,9,1))</f>
        <v>0</v>
      </c>
      <c r="D152" s="44">
        <f t="shared" ca="1" si="30"/>
        <v>0</v>
      </c>
      <c r="E152" s="44">
        <f t="shared" ca="1" si="30"/>
        <v>0</v>
      </c>
      <c r="F152" s="44">
        <f t="shared" ca="1" si="30"/>
        <v>0</v>
      </c>
      <c r="G152" s="44">
        <f t="shared" ca="1" si="30"/>
        <v>0</v>
      </c>
      <c r="H152" s="44">
        <f t="shared" ca="1" si="30"/>
        <v>0</v>
      </c>
      <c r="I152" s="44">
        <f t="shared" ca="1" si="30"/>
        <v>0</v>
      </c>
      <c r="J152" s="45">
        <f t="shared" ca="1" si="30"/>
        <v>0</v>
      </c>
      <c r="L152" s="34" t="str">
        <f ca="1">IF(RIGHT($B152,1)="B",ADDRESS(MATCH($B152,'FEMALE FIELD'!I:I,0),9,4,,$B$131),ADDRESS(MATCH($B152,'FEMALE FIELD'!B:B,0),2,4,,$B$131))</f>
        <v>'FEMALE FIELD'!B91</v>
      </c>
      <c r="N152" s="46">
        <f t="shared" ca="1" si="26"/>
        <v>0</v>
      </c>
      <c r="O152" s="46">
        <f t="shared" ca="1" si="27"/>
        <v>0</v>
      </c>
      <c r="P152" s="48">
        <f t="shared" ca="1" si="28"/>
        <v>1</v>
      </c>
    </row>
    <row r="153" spans="2:16" s="33" customFormat="1" x14ac:dyDescent="0.25">
      <c r="B153" s="43" t="str">
        <f ca="1">INDIRECT("Lookup!E60")</f>
        <v>-</v>
      </c>
      <c r="C153" s="44">
        <f t="shared" ca="1" si="30"/>
        <v>0</v>
      </c>
      <c r="D153" s="44">
        <f t="shared" ca="1" si="30"/>
        <v>0</v>
      </c>
      <c r="E153" s="44">
        <f t="shared" ca="1" si="30"/>
        <v>0</v>
      </c>
      <c r="F153" s="44">
        <f t="shared" ca="1" si="30"/>
        <v>0</v>
      </c>
      <c r="G153" s="44">
        <f t="shared" ca="1" si="30"/>
        <v>0</v>
      </c>
      <c r="H153" s="44">
        <f t="shared" ca="1" si="30"/>
        <v>0</v>
      </c>
      <c r="I153" s="44">
        <f t="shared" ca="1" si="30"/>
        <v>0</v>
      </c>
      <c r="J153" s="45">
        <f t="shared" ca="1" si="30"/>
        <v>0</v>
      </c>
      <c r="L153" s="34" t="str">
        <f ca="1">IF(RIGHT($B153,1)="B",ADDRESS(MATCH($B153,'FEMALE FIELD'!I:I,0),9,4,,$B$131),ADDRESS(MATCH($B153,'FEMALE FIELD'!B:B,0),2,4,,$B$131))</f>
        <v>'FEMALE FIELD'!B91</v>
      </c>
      <c r="N153" s="46">
        <f t="shared" ca="1" si="26"/>
        <v>0</v>
      </c>
      <c r="O153" s="46">
        <f t="shared" ca="1" si="27"/>
        <v>0</v>
      </c>
      <c r="P153" s="48">
        <f t="shared" ca="1" si="28"/>
        <v>1</v>
      </c>
    </row>
    <row r="154" spans="2:16" s="33" customFormat="1" x14ac:dyDescent="0.25">
      <c r="B154" s="49" t="str">
        <f ca="1">INDIRECT("Lookup!E61")</f>
        <v>-</v>
      </c>
      <c r="C154" s="44">
        <f t="shared" ca="1" si="30"/>
        <v>0</v>
      </c>
      <c r="D154" s="44">
        <f t="shared" ca="1" si="30"/>
        <v>0</v>
      </c>
      <c r="E154" s="44">
        <f t="shared" ca="1" si="30"/>
        <v>0</v>
      </c>
      <c r="F154" s="44">
        <f t="shared" ca="1" si="30"/>
        <v>0</v>
      </c>
      <c r="G154" s="44">
        <f t="shared" ca="1" si="30"/>
        <v>0</v>
      </c>
      <c r="H154" s="44">
        <f t="shared" ca="1" si="30"/>
        <v>0</v>
      </c>
      <c r="I154" s="44">
        <f t="shared" ca="1" si="30"/>
        <v>0</v>
      </c>
      <c r="J154" s="45">
        <f t="shared" ca="1" si="30"/>
        <v>0</v>
      </c>
      <c r="L154" s="34" t="str">
        <f ca="1">IF(RIGHT($B154,1)="B",ADDRESS(MATCH($B154,'FEMALE FIELD'!I:I,0),9,4,,$B$131),ADDRESS(MATCH($B154,'FEMALE FIELD'!B:B,0),2,4,,$B$131))</f>
        <v>'FEMALE FIELD'!B91</v>
      </c>
      <c r="N154" s="46">
        <f t="shared" ca="1" si="26"/>
        <v>0</v>
      </c>
      <c r="O154" s="46">
        <f t="shared" ca="1" si="27"/>
        <v>0</v>
      </c>
      <c r="P154" s="48">
        <f t="shared" ca="1" si="28"/>
        <v>1</v>
      </c>
    </row>
    <row r="155" spans="2:16" s="33" customFormat="1" x14ac:dyDescent="0.25">
      <c r="B155" s="43" t="str">
        <f ca="1">INDIRECT("Lookup!E62")</f>
        <v>-</v>
      </c>
      <c r="C155" s="44">
        <f t="shared" ca="1" si="30"/>
        <v>0</v>
      </c>
      <c r="D155" s="44">
        <f t="shared" ca="1" si="30"/>
        <v>0</v>
      </c>
      <c r="E155" s="44">
        <f t="shared" ca="1" si="30"/>
        <v>0</v>
      </c>
      <c r="F155" s="44">
        <f t="shared" ca="1" si="30"/>
        <v>0</v>
      </c>
      <c r="G155" s="44">
        <f t="shared" ca="1" si="30"/>
        <v>0</v>
      </c>
      <c r="H155" s="44">
        <f t="shared" ca="1" si="30"/>
        <v>0</v>
      </c>
      <c r="I155" s="44">
        <f t="shared" ca="1" si="30"/>
        <v>0</v>
      </c>
      <c r="J155" s="45">
        <f t="shared" ca="1" si="30"/>
        <v>0</v>
      </c>
      <c r="L155" s="34" t="str">
        <f ca="1">IF(RIGHT($B155,1)="B",ADDRESS(MATCH($B155,'FEMALE FIELD'!I:I,0),9,4,,$B$131),ADDRESS(MATCH($B155,'FEMALE FIELD'!B:B,0),2,4,,$B$131))</f>
        <v>'FEMALE FIELD'!B91</v>
      </c>
      <c r="N155" s="46">
        <f t="shared" ca="1" si="26"/>
        <v>0</v>
      </c>
      <c r="O155" s="46">
        <f t="shared" ca="1" si="27"/>
        <v>0</v>
      </c>
      <c r="P155" s="48">
        <f t="shared" ca="1" si="28"/>
        <v>1</v>
      </c>
    </row>
    <row r="156" spans="2:16" s="33" customFormat="1" x14ac:dyDescent="0.25">
      <c r="B156" s="43" t="str">
        <f ca="1">INDIRECT("Lookup!E63")</f>
        <v>-</v>
      </c>
      <c r="C156" s="44">
        <f t="shared" ca="1" si="30"/>
        <v>0</v>
      </c>
      <c r="D156" s="44">
        <f t="shared" ca="1" si="30"/>
        <v>0</v>
      </c>
      <c r="E156" s="44">
        <f t="shared" ca="1" si="30"/>
        <v>0</v>
      </c>
      <c r="F156" s="44">
        <f t="shared" ca="1" si="30"/>
        <v>0</v>
      </c>
      <c r="G156" s="44">
        <f t="shared" ca="1" si="30"/>
        <v>0</v>
      </c>
      <c r="H156" s="44">
        <f t="shared" ca="1" si="30"/>
        <v>0</v>
      </c>
      <c r="I156" s="44">
        <f t="shared" ca="1" si="30"/>
        <v>0</v>
      </c>
      <c r="J156" s="45">
        <f t="shared" ca="1" si="30"/>
        <v>0</v>
      </c>
      <c r="L156" s="34" t="str">
        <f ca="1">IF(RIGHT($B156,1)="B",ADDRESS(MATCH($B156,'FEMALE FIELD'!I:I,0),9,4,,$B$131),ADDRESS(MATCH($B156,'FEMALE FIELD'!B:B,0),2,4,,$B$131))</f>
        <v>'FEMALE FIELD'!B91</v>
      </c>
      <c r="N156" s="46">
        <f ca="1">OFFSET(INDIRECT(L156),P156+1,2)</f>
        <v>0</v>
      </c>
      <c r="O156" s="46">
        <f ca="1">OFFSET(INDIRECT(L156),P156+1,4)</f>
        <v>0</v>
      </c>
      <c r="P156" s="48">
        <f ca="1">RANK(OFFSET(B156,0,MATCH($N$3,$C$4:$J$4,0)),C156:J156,0)</f>
        <v>1</v>
      </c>
    </row>
    <row r="157" spans="2:16" s="33" customFormat="1" x14ac:dyDescent="0.25">
      <c r="B157" s="43" t="str">
        <f ca="1">INDIRECT("Lookup!E64")</f>
        <v>-</v>
      </c>
      <c r="C157" s="44">
        <f t="shared" ca="1" si="30"/>
        <v>0</v>
      </c>
      <c r="D157" s="44">
        <f t="shared" ca="1" si="30"/>
        <v>0</v>
      </c>
      <c r="E157" s="44">
        <f t="shared" ca="1" si="30"/>
        <v>0</v>
      </c>
      <c r="F157" s="44">
        <f t="shared" ca="1" si="30"/>
        <v>0</v>
      </c>
      <c r="G157" s="44">
        <f t="shared" ca="1" si="30"/>
        <v>0</v>
      </c>
      <c r="H157" s="44">
        <f t="shared" ca="1" si="30"/>
        <v>0</v>
      </c>
      <c r="I157" s="44">
        <f t="shared" ca="1" si="30"/>
        <v>0</v>
      </c>
      <c r="J157" s="45">
        <f t="shared" ca="1" si="30"/>
        <v>0</v>
      </c>
      <c r="L157" s="34" t="str">
        <f ca="1">IF(RIGHT($B157,1)="B",ADDRESS(MATCH($B157,'FEMALE FIELD'!I:I,0),9,4,,$B$131),ADDRESS(MATCH($B157,'FEMALE FIELD'!B:B,0),2,4,,$B$131))</f>
        <v>'FEMALE FIELD'!B91</v>
      </c>
      <c r="N157" s="46">
        <f ca="1">OFFSET(INDIRECT(L157),P157+1,2)</f>
        <v>0</v>
      </c>
      <c r="O157" s="46">
        <f ca="1">OFFSET(INDIRECT(L157),P157+1,4)</f>
        <v>0</v>
      </c>
      <c r="P157" s="48">
        <f ca="1">RANK(OFFSET(B157,0,MATCH($N$3,$C$4:$J$4,0)),C157:J157,0)</f>
        <v>1</v>
      </c>
    </row>
    <row r="158" spans="2:16" s="33" customFormat="1" x14ac:dyDescent="0.25">
      <c r="B158" s="43" t="str">
        <f ca="1">INDIRECT("Lookup!E65")</f>
        <v>-</v>
      </c>
      <c r="C158" s="44">
        <f t="shared" ca="1" si="30"/>
        <v>0</v>
      </c>
      <c r="D158" s="44">
        <f t="shared" ca="1" si="30"/>
        <v>0</v>
      </c>
      <c r="E158" s="44">
        <f t="shared" ca="1" si="30"/>
        <v>0</v>
      </c>
      <c r="F158" s="44">
        <f t="shared" ca="1" si="30"/>
        <v>0</v>
      </c>
      <c r="G158" s="44">
        <f t="shared" ca="1" si="30"/>
        <v>0</v>
      </c>
      <c r="H158" s="44">
        <f t="shared" ca="1" si="30"/>
        <v>0</v>
      </c>
      <c r="I158" s="44">
        <f t="shared" ca="1" si="30"/>
        <v>0</v>
      </c>
      <c r="J158" s="45">
        <f t="shared" ca="1" si="30"/>
        <v>0</v>
      </c>
      <c r="L158" s="34" t="str">
        <f ca="1">IF(RIGHT($B158,1)="B",ADDRESS(MATCH($B158,'FEMALE FIELD'!I:I,0),9,4,,$B$131),ADDRESS(MATCH($B158,'FEMALE FIELD'!B:B,0),2,4,,$B$131))</f>
        <v>'FEMALE FIELD'!B91</v>
      </c>
      <c r="N158" s="46">
        <f ca="1">OFFSET(INDIRECT(L158),P158+1,2)</f>
        <v>0</v>
      </c>
      <c r="O158" s="46">
        <f ca="1">OFFSET(INDIRECT(L158),P158+1,4)</f>
        <v>0</v>
      </c>
      <c r="P158" s="48">
        <f ca="1">RANK(OFFSET(B158,0,MATCH($N$3,$C$4:$J$4,0)),C158:J158,0)</f>
        <v>1</v>
      </c>
    </row>
    <row r="159" spans="2:16" s="33" customFormat="1" x14ac:dyDescent="0.25">
      <c r="B159" s="43" t="str">
        <f ca="1">INDIRECT("Lookup!E66")</f>
        <v>-</v>
      </c>
      <c r="C159" s="44">
        <f t="shared" ca="1" si="30"/>
        <v>0</v>
      </c>
      <c r="D159" s="44">
        <f t="shared" ca="1" si="30"/>
        <v>0</v>
      </c>
      <c r="E159" s="44">
        <f t="shared" ca="1" si="30"/>
        <v>0</v>
      </c>
      <c r="F159" s="44">
        <f t="shared" ca="1" si="30"/>
        <v>0</v>
      </c>
      <c r="G159" s="44">
        <f t="shared" ca="1" si="30"/>
        <v>0</v>
      </c>
      <c r="H159" s="44">
        <f t="shared" ca="1" si="30"/>
        <v>0</v>
      </c>
      <c r="I159" s="44">
        <f t="shared" ca="1" si="30"/>
        <v>0</v>
      </c>
      <c r="J159" s="45">
        <f t="shared" ca="1" si="30"/>
        <v>0</v>
      </c>
      <c r="L159" s="34" t="str">
        <f ca="1">IF(RIGHT($B159,1)="B",ADDRESS(MATCH($B159,'FEMALE FIELD'!I:I,0),9,4,,$B$131),ADDRESS(MATCH($B159,'FEMALE FIELD'!B:B,0),2,4,,$B$131))</f>
        <v>'FEMALE FIELD'!B91</v>
      </c>
      <c r="N159" s="46">
        <f ca="1">OFFSET(INDIRECT(L159),P159+1,2)</f>
        <v>0</v>
      </c>
      <c r="O159" s="46">
        <f ca="1">OFFSET(INDIRECT(L159),P159+1,4)</f>
        <v>0</v>
      </c>
      <c r="P159" s="48">
        <f ca="1">RANK(OFFSET(B159,0,MATCH($N$3,$C$4:$J$4,0)),C159:J159,0)</f>
        <v>1</v>
      </c>
    </row>
    <row r="160" spans="2:16" s="33" customFormat="1" x14ac:dyDescent="0.25">
      <c r="B160" s="43" t="str">
        <f ca="1">INDIRECT("Lookup!E67")</f>
        <v>-</v>
      </c>
      <c r="C160" s="44">
        <f t="shared" ca="1" si="30"/>
        <v>0</v>
      </c>
      <c r="D160" s="44">
        <f t="shared" ca="1" si="30"/>
        <v>0</v>
      </c>
      <c r="E160" s="44">
        <f t="shared" ca="1" si="30"/>
        <v>0</v>
      </c>
      <c r="F160" s="44">
        <f t="shared" ca="1" si="30"/>
        <v>0</v>
      </c>
      <c r="G160" s="44">
        <f t="shared" ca="1" si="30"/>
        <v>0</v>
      </c>
      <c r="H160" s="44">
        <f t="shared" ca="1" si="30"/>
        <v>0</v>
      </c>
      <c r="I160" s="44">
        <f t="shared" ca="1" si="30"/>
        <v>0</v>
      </c>
      <c r="J160" s="45">
        <f t="shared" ca="1" si="30"/>
        <v>0</v>
      </c>
      <c r="L160" s="34" t="str">
        <f ca="1">IF(RIGHT($B160,1)="B",ADDRESS(MATCH($B160,'FEMALE FIELD'!I:I,0),9,4,,$B$131),ADDRESS(MATCH($B160,'FEMALE FIELD'!B:B,0),2,4,,$B$131))</f>
        <v>'FEMALE FIELD'!B91</v>
      </c>
      <c r="N160" s="46">
        <f t="shared" ca="1" si="26"/>
        <v>0</v>
      </c>
      <c r="O160" s="46">
        <f t="shared" ca="1" si="27"/>
        <v>0</v>
      </c>
      <c r="P160" s="48">
        <f t="shared" ca="1" si="28"/>
        <v>1</v>
      </c>
    </row>
    <row r="161" spans="2:16" s="33" customFormat="1" x14ac:dyDescent="0.25">
      <c r="B161" s="50" t="str">
        <f ca="1">INDIRECT("Lookup!E68")</f>
        <v>-</v>
      </c>
      <c r="C161" s="44">
        <f t="shared" ca="1" si="30"/>
        <v>0</v>
      </c>
      <c r="D161" s="44">
        <f t="shared" ca="1" si="30"/>
        <v>0</v>
      </c>
      <c r="E161" s="44">
        <f t="shared" ca="1" si="30"/>
        <v>0</v>
      </c>
      <c r="F161" s="44">
        <f t="shared" ca="1" si="30"/>
        <v>0</v>
      </c>
      <c r="G161" s="44">
        <f t="shared" ca="1" si="30"/>
        <v>0</v>
      </c>
      <c r="H161" s="44">
        <f t="shared" ca="1" si="30"/>
        <v>0</v>
      </c>
      <c r="I161" s="44">
        <f t="shared" ca="1" si="30"/>
        <v>0</v>
      </c>
      <c r="J161" s="45">
        <f t="shared" ca="1" si="30"/>
        <v>0</v>
      </c>
      <c r="L161" s="34" t="str">
        <f ca="1">IF(RIGHT($B161,1)="B",ADDRESS(MATCH($B161,'FEMALE FIELD'!I:I,0),9,4,,$B$131),ADDRESS(MATCH($B161,'FEMALE FIELD'!B:B,0),2,4,,$B$131))</f>
        <v>'FEMALE FIELD'!B91</v>
      </c>
      <c r="N161" s="46">
        <f t="shared" ca="1" si="26"/>
        <v>0</v>
      </c>
      <c r="O161" s="46">
        <f t="shared" ca="1" si="27"/>
        <v>0</v>
      </c>
      <c r="P161" s="48">
        <f t="shared" ca="1" si="28"/>
        <v>1</v>
      </c>
    </row>
    <row r="162" spans="2:16" s="33" customFormat="1" x14ac:dyDescent="0.25">
      <c r="B162" s="62" t="s">
        <v>262</v>
      </c>
      <c r="C162" s="63">
        <f t="shared" ref="C162:J162" ca="1" si="31">SUMIF(C132:C161,"&gt;0")</f>
        <v>176</v>
      </c>
      <c r="D162" s="63">
        <f t="shared" ca="1" si="31"/>
        <v>122</v>
      </c>
      <c r="E162" s="63">
        <f t="shared" ca="1" si="31"/>
        <v>144</v>
      </c>
      <c r="F162" s="63">
        <f t="shared" ca="1" si="31"/>
        <v>86</v>
      </c>
      <c r="G162" s="63">
        <f t="shared" ca="1" si="31"/>
        <v>114</v>
      </c>
      <c r="H162" s="63">
        <f t="shared" ca="1" si="31"/>
        <v>74</v>
      </c>
      <c r="I162" s="63">
        <f t="shared" ca="1" si="31"/>
        <v>58</v>
      </c>
      <c r="J162" s="64">
        <f t="shared" ca="1" si="31"/>
        <v>0</v>
      </c>
      <c r="L162" s="34"/>
    </row>
    <row r="163" spans="2:16" s="33" customFormat="1" x14ac:dyDescent="0.25">
      <c r="B163" s="53" t="s">
        <v>259</v>
      </c>
      <c r="C163" s="54">
        <f>SUMIF('FEMALE FIELD'!$E:$E,SCORESHEET!C$4,'FEMALE FIELD'!$G:$G)+SUMIF('FEMALE FIELD'!$L:$L,SCORESHEET!C$4,'FEMALE FIELD'!$N:$N)</f>
        <v>176</v>
      </c>
      <c r="D163" s="54">
        <f>SUMIF('FEMALE FIELD'!$E:$E,SCORESHEET!D$4,'FEMALE FIELD'!$G:$G)+SUMIF('FEMALE FIELD'!$L:$L,SCORESHEET!D$4,'FEMALE FIELD'!$N:$N)</f>
        <v>122</v>
      </c>
      <c r="E163" s="54">
        <f>SUMIF('FEMALE FIELD'!$E:$E,SCORESHEET!E$4,'FEMALE FIELD'!$G:$G)+SUMIF('FEMALE FIELD'!$L:$L,SCORESHEET!E$4,'FEMALE FIELD'!$N:$N)</f>
        <v>144</v>
      </c>
      <c r="F163" s="54">
        <f>SUMIF('FEMALE FIELD'!$E:$E,SCORESHEET!F$4,'FEMALE FIELD'!$G:$G)+SUMIF('FEMALE FIELD'!$L:$L,SCORESHEET!F$4,'FEMALE FIELD'!$N:$N)</f>
        <v>86</v>
      </c>
      <c r="G163" s="54">
        <f>SUMIF('FEMALE FIELD'!$E:$E,SCORESHEET!G$4,'FEMALE FIELD'!$G:$G)+SUMIF('FEMALE FIELD'!$L:$L,SCORESHEET!G$4,'FEMALE FIELD'!$N:$N)</f>
        <v>114</v>
      </c>
      <c r="H163" s="54">
        <f>SUMIF('FEMALE FIELD'!$E:$E,SCORESHEET!H$4,'FEMALE FIELD'!$G:$G)+SUMIF('FEMALE FIELD'!$L:$L,SCORESHEET!H$4,'FEMALE FIELD'!$N:$N)</f>
        <v>74</v>
      </c>
      <c r="I163" s="54">
        <f>SUMIF('FEMALE FIELD'!$E:$E,SCORESHEET!I$4,'FEMALE FIELD'!$G:$G)+SUMIF('FEMALE FIELD'!$L:$L,SCORESHEET!I$4,'FEMALE FIELD'!$N:$N)</f>
        <v>58</v>
      </c>
      <c r="J163" s="54">
        <f>SUMIF('FEMALE FIELD'!$E:$E,SCORESHEET!J$4,'FEMALE FIELD'!$G:$G)+SUMIF('FEMALE FIELD'!$L:$L,SCORESHEET!J$4,'FEMALE FIELD'!$N:$N)</f>
        <v>0</v>
      </c>
      <c r="L163" s="34"/>
    </row>
    <row r="164" spans="2:16" s="33" customFormat="1" x14ac:dyDescent="0.25">
      <c r="B164" s="55"/>
      <c r="C164" s="56"/>
      <c r="D164" s="56"/>
      <c r="E164" s="56"/>
      <c r="F164" s="56"/>
      <c r="G164" s="56"/>
      <c r="H164" s="56"/>
      <c r="I164" s="56"/>
      <c r="J164" s="56"/>
      <c r="L164" s="34"/>
    </row>
    <row r="165" spans="2:16" s="33" customFormat="1" x14ac:dyDescent="0.25">
      <c r="L165" s="34"/>
    </row>
    <row r="166" spans="2:16" s="33" customFormat="1" x14ac:dyDescent="0.25">
      <c r="C166" s="36" t="str">
        <f>Lookup!$A$20&amp;" &amp; "&amp;Lookup!$A$21</f>
        <v>17 &amp; 18</v>
      </c>
      <c r="D166" s="36" t="str">
        <f>Lookup!$A$22&amp;" &amp; "&amp;Lookup!$A$23</f>
        <v>19 &amp; 20</v>
      </c>
      <c r="E166" s="36" t="str">
        <f>Lookup!$A$24&amp;" &amp; "&amp;Lookup!$A$25</f>
        <v>21 &amp; 22</v>
      </c>
      <c r="F166" s="36" t="str">
        <f>Lookup!$A$26&amp;" &amp; "&amp;Lookup!$A$27</f>
        <v>23 &amp; 24</v>
      </c>
      <c r="G166" s="36" t="str">
        <f>Lookup!$A$28&amp;" &amp; "&amp;Lookup!$A$29</f>
        <v>25 &amp; 26</v>
      </c>
      <c r="H166" s="36" t="str">
        <f>Lookup!$A$30&amp;" &amp; "&amp;Lookup!$A$31</f>
        <v>27 &amp; 28</v>
      </c>
      <c r="I166" s="36" t="str">
        <f>Lookup!$A$32&amp;" &amp; "&amp;Lookup!$A$33</f>
        <v>29 &amp; 30</v>
      </c>
      <c r="J166" s="36" t="str">
        <f>Lookup!$A$34&amp;" &amp; "&amp;Lookup!$A$35</f>
        <v xml:space="preserve"> &amp; </v>
      </c>
      <c r="L166" s="34"/>
    </row>
    <row r="167" spans="2:16" s="33" customFormat="1" ht="106.5" customHeight="1" x14ac:dyDescent="0.25">
      <c r="B167" s="38" t="s">
        <v>263</v>
      </c>
      <c r="C167" s="39" t="str">
        <f>Lookup!B$10</f>
        <v>Whitemoss AC</v>
      </c>
      <c r="D167" s="39" t="str">
        <f>Lookup!B$11</f>
        <v>Kilmarnock Harriers</v>
      </c>
      <c r="E167" s="39" t="str">
        <f>Lookup!B$12</f>
        <v>Dunfermline T&amp;FC</v>
      </c>
      <c r="F167" s="39" t="str">
        <f>Lookup!B$13</f>
        <v>Falkirk Victoria Harriers</v>
      </c>
      <c r="G167" s="39" t="str">
        <f>Lookup!B$14</f>
        <v>Corstorphine AC</v>
      </c>
      <c r="H167" s="39" t="str">
        <f>Lookup!B$15</f>
        <v>Lasswade AC</v>
      </c>
      <c r="I167" s="39" t="str">
        <f>Lookup!B$16</f>
        <v>Kirkitilloch Olympians</v>
      </c>
      <c r="J167" s="40" t="str">
        <f>Lookup!B$17</f>
        <v>-</v>
      </c>
      <c r="L167" s="34"/>
    </row>
    <row r="168" spans="2:16" s="33" customFormat="1" x14ac:dyDescent="0.25">
      <c r="B168" s="51" t="s">
        <v>23</v>
      </c>
      <c r="C168" s="65">
        <f t="shared" ref="C168:J168" ca="1" si="32">C47</f>
        <v>300</v>
      </c>
      <c r="D168" s="65">
        <f t="shared" ca="1" si="32"/>
        <v>329</v>
      </c>
      <c r="E168" s="65">
        <f t="shared" ca="1" si="32"/>
        <v>200</v>
      </c>
      <c r="F168" s="65">
        <f t="shared" ca="1" si="32"/>
        <v>322</v>
      </c>
      <c r="G168" s="65">
        <f t="shared" ca="1" si="32"/>
        <v>314</v>
      </c>
      <c r="H168" s="65">
        <f t="shared" ca="1" si="32"/>
        <v>146</v>
      </c>
      <c r="I168" s="65">
        <f t="shared" ca="1" si="32"/>
        <v>91</v>
      </c>
      <c r="J168" s="66">
        <f t="shared" ca="1" si="32"/>
        <v>0</v>
      </c>
      <c r="L168" s="34"/>
    </row>
    <row r="169" spans="2:16" s="33" customFormat="1" x14ac:dyDescent="0.25">
      <c r="B169" s="43" t="s">
        <v>24</v>
      </c>
      <c r="C169" s="67">
        <f ca="1">C81</f>
        <v>184</v>
      </c>
      <c r="D169" s="67">
        <f t="shared" ref="D169:J169" ca="1" si="33">D81</f>
        <v>165</v>
      </c>
      <c r="E169" s="67">
        <f t="shared" ca="1" si="33"/>
        <v>142</v>
      </c>
      <c r="F169" s="67">
        <f t="shared" ca="1" si="33"/>
        <v>110</v>
      </c>
      <c r="G169" s="67">
        <f t="shared" ca="1" si="33"/>
        <v>156</v>
      </c>
      <c r="H169" s="67">
        <f t="shared" ca="1" si="33"/>
        <v>79</v>
      </c>
      <c r="I169" s="67">
        <f t="shared" ca="1" si="33"/>
        <v>24</v>
      </c>
      <c r="J169" s="68">
        <f t="shared" ca="1" si="33"/>
        <v>0</v>
      </c>
      <c r="L169" s="34"/>
    </row>
    <row r="170" spans="2:16" s="33" customFormat="1" x14ac:dyDescent="0.25">
      <c r="B170" s="43" t="s">
        <v>25</v>
      </c>
      <c r="C170" s="67">
        <f ca="1">C127</f>
        <v>262</v>
      </c>
      <c r="D170" s="67">
        <f t="shared" ref="D170:J170" ca="1" si="34">D127</f>
        <v>220</v>
      </c>
      <c r="E170" s="67">
        <f t="shared" ca="1" si="34"/>
        <v>208</v>
      </c>
      <c r="F170" s="67">
        <f t="shared" ca="1" si="34"/>
        <v>224</v>
      </c>
      <c r="G170" s="67">
        <f t="shared" ca="1" si="34"/>
        <v>214</v>
      </c>
      <c r="H170" s="67">
        <f t="shared" ca="1" si="34"/>
        <v>114</v>
      </c>
      <c r="I170" s="67">
        <f t="shared" ca="1" si="34"/>
        <v>148</v>
      </c>
      <c r="J170" s="68">
        <f t="shared" ca="1" si="34"/>
        <v>0</v>
      </c>
      <c r="L170" s="34"/>
    </row>
    <row r="171" spans="2:16" s="33" customFormat="1" x14ac:dyDescent="0.25">
      <c r="B171" s="69" t="s">
        <v>26</v>
      </c>
      <c r="C171" s="70">
        <f ca="1">C162</f>
        <v>176</v>
      </c>
      <c r="D171" s="70">
        <f t="shared" ref="D171:J171" ca="1" si="35">D162</f>
        <v>122</v>
      </c>
      <c r="E171" s="70">
        <f t="shared" ca="1" si="35"/>
        <v>144</v>
      </c>
      <c r="F171" s="70">
        <f t="shared" ca="1" si="35"/>
        <v>86</v>
      </c>
      <c r="G171" s="70">
        <f t="shared" ca="1" si="35"/>
        <v>114</v>
      </c>
      <c r="H171" s="70">
        <f t="shared" ca="1" si="35"/>
        <v>74</v>
      </c>
      <c r="I171" s="70">
        <f t="shared" ca="1" si="35"/>
        <v>58</v>
      </c>
      <c r="J171" s="71">
        <f t="shared" ca="1" si="35"/>
        <v>0</v>
      </c>
      <c r="L171" s="34"/>
    </row>
    <row r="172" spans="2:16" s="33" customFormat="1" x14ac:dyDescent="0.25">
      <c r="B172" s="62" t="s">
        <v>264</v>
      </c>
      <c r="C172" s="72">
        <f ca="1">SUM(C168:C171)</f>
        <v>922</v>
      </c>
      <c r="D172" s="72">
        <f t="shared" ref="D172:J172" ca="1" si="36">SUM(D168:D171)</f>
        <v>836</v>
      </c>
      <c r="E172" s="72">
        <f t="shared" ca="1" si="36"/>
        <v>694</v>
      </c>
      <c r="F172" s="72">
        <f t="shared" ca="1" si="36"/>
        <v>742</v>
      </c>
      <c r="G172" s="72">
        <f t="shared" ca="1" si="36"/>
        <v>798</v>
      </c>
      <c r="H172" s="72">
        <f t="shared" ca="1" si="36"/>
        <v>413</v>
      </c>
      <c r="I172" s="72">
        <f t="shared" ca="1" si="36"/>
        <v>321</v>
      </c>
      <c r="J172" s="73">
        <f t="shared" ca="1" si="36"/>
        <v>0</v>
      </c>
      <c r="L172" s="34"/>
    </row>
    <row r="173" spans="2:16" s="33" customFormat="1" x14ac:dyDescent="0.25">
      <c r="C173" s="74" t="str">
        <f>Lookup!B$10</f>
        <v>Whitemoss AC</v>
      </c>
      <c r="D173" s="74" t="str">
        <f>Lookup!B$11</f>
        <v>Kilmarnock Harriers</v>
      </c>
      <c r="E173" s="74" t="str">
        <f>Lookup!B$12</f>
        <v>Dunfermline T&amp;FC</v>
      </c>
      <c r="F173" s="74" t="str">
        <f>Lookup!B$13</f>
        <v>Falkirk Victoria Harriers</v>
      </c>
      <c r="G173" s="74" t="str">
        <f>Lookup!B$14</f>
        <v>Corstorphine AC</v>
      </c>
      <c r="H173" s="74" t="str">
        <f>Lookup!B$15</f>
        <v>Lasswade AC</v>
      </c>
      <c r="I173" s="74" t="str">
        <f>Lookup!B$16</f>
        <v>Kirkitilloch Olympians</v>
      </c>
      <c r="J173" s="74" t="str">
        <f>Lookup!B$17</f>
        <v>-</v>
      </c>
      <c r="L173" s="34"/>
    </row>
    <row r="174" spans="2:16" s="33" customFormat="1" x14ac:dyDescent="0.25">
      <c r="C174" s="75"/>
      <c r="D174" s="75"/>
      <c r="E174" s="75"/>
      <c r="F174" s="75"/>
      <c r="G174" s="75"/>
      <c r="H174" s="75"/>
      <c r="I174" s="75"/>
      <c r="J174" s="75"/>
      <c r="L174" s="34"/>
    </row>
    <row r="175" spans="2:16" s="33" customFormat="1" ht="15.75" x14ac:dyDescent="0.25">
      <c r="C175" s="76" t="s">
        <v>265</v>
      </c>
      <c r="D175" s="75"/>
      <c r="E175" s="75"/>
      <c r="F175" s="75"/>
      <c r="G175" s="75"/>
      <c r="H175" s="75"/>
      <c r="I175" s="75"/>
      <c r="J175" s="75"/>
      <c r="L175" s="34"/>
    </row>
    <row r="176" spans="2:16" s="33" customFormat="1" x14ac:dyDescent="0.25">
      <c r="C176" s="51"/>
      <c r="D176" s="162" t="s">
        <v>132</v>
      </c>
      <c r="E176" s="162"/>
      <c r="F176" s="162"/>
      <c r="G176" s="77" t="s">
        <v>127</v>
      </c>
      <c r="L176" s="34"/>
    </row>
    <row r="177" spans="2:12" s="33" customFormat="1" x14ac:dyDescent="0.25">
      <c r="C177" s="78">
        <v>1</v>
      </c>
      <c r="D177" s="160" t="str">
        <f ca="1">HLOOKUP(G177,$C$172:$J$173,2,0)</f>
        <v>Whitemoss AC</v>
      </c>
      <c r="E177" s="160"/>
      <c r="F177" s="160"/>
      <c r="G177" s="68">
        <f ca="1">LARGE($C$172:$J$172,C177)</f>
        <v>922</v>
      </c>
      <c r="L177" s="34"/>
    </row>
    <row r="178" spans="2:12" s="33" customFormat="1" x14ac:dyDescent="0.25">
      <c r="C178" s="78">
        <v>2</v>
      </c>
      <c r="D178" s="160" t="str">
        <f t="shared" ref="D178:D184" ca="1" si="37">HLOOKUP(G178,$C$172:$J$173,2,0)</f>
        <v>Kilmarnock Harriers</v>
      </c>
      <c r="E178" s="160"/>
      <c r="F178" s="160"/>
      <c r="G178" s="68">
        <f t="shared" ref="G178:G184" ca="1" si="38">LARGE($C$172:$J$172,C178)</f>
        <v>836</v>
      </c>
      <c r="L178" s="34"/>
    </row>
    <row r="179" spans="2:12" s="33" customFormat="1" x14ac:dyDescent="0.25">
      <c r="C179" s="78">
        <v>3</v>
      </c>
      <c r="D179" s="160" t="str">
        <f t="shared" ca="1" si="37"/>
        <v>Corstorphine AC</v>
      </c>
      <c r="E179" s="160"/>
      <c r="F179" s="160"/>
      <c r="G179" s="68">
        <f t="shared" ca="1" si="38"/>
        <v>798</v>
      </c>
      <c r="L179" s="34"/>
    </row>
    <row r="180" spans="2:12" s="33" customFormat="1" x14ac:dyDescent="0.25">
      <c r="C180" s="78">
        <v>4</v>
      </c>
      <c r="D180" s="160" t="str">
        <f t="shared" ca="1" si="37"/>
        <v>Falkirk Victoria Harriers</v>
      </c>
      <c r="E180" s="160"/>
      <c r="F180" s="160"/>
      <c r="G180" s="68">
        <f t="shared" ca="1" si="38"/>
        <v>742</v>
      </c>
      <c r="L180" s="34"/>
    </row>
    <row r="181" spans="2:12" s="33" customFormat="1" x14ac:dyDescent="0.25">
      <c r="C181" s="78">
        <v>5</v>
      </c>
      <c r="D181" s="160" t="str">
        <f t="shared" ca="1" si="37"/>
        <v>Dunfermline T&amp;FC</v>
      </c>
      <c r="E181" s="160"/>
      <c r="F181" s="160"/>
      <c r="G181" s="68">
        <f t="shared" ca="1" si="38"/>
        <v>694</v>
      </c>
      <c r="L181" s="34"/>
    </row>
    <row r="182" spans="2:12" s="33" customFormat="1" x14ac:dyDescent="0.25">
      <c r="C182" s="78">
        <v>6</v>
      </c>
      <c r="D182" s="160" t="str">
        <f t="shared" ca="1" si="37"/>
        <v>Lasswade AC</v>
      </c>
      <c r="E182" s="160"/>
      <c r="F182" s="160"/>
      <c r="G182" s="68">
        <f t="shared" ca="1" si="38"/>
        <v>413</v>
      </c>
      <c r="L182" s="34"/>
    </row>
    <row r="183" spans="2:12" s="33" customFormat="1" x14ac:dyDescent="0.25">
      <c r="C183" s="78">
        <v>7</v>
      </c>
      <c r="D183" s="160" t="str">
        <f t="shared" ca="1" si="37"/>
        <v>Kirkitilloch Olympians</v>
      </c>
      <c r="E183" s="160"/>
      <c r="F183" s="160"/>
      <c r="G183" s="68">
        <f t="shared" ca="1" si="38"/>
        <v>321</v>
      </c>
      <c r="L183" s="34"/>
    </row>
    <row r="184" spans="2:12" s="33" customFormat="1" x14ac:dyDescent="0.25">
      <c r="C184" s="79">
        <v>8</v>
      </c>
      <c r="D184" s="163" t="str">
        <f t="shared" ca="1" si="37"/>
        <v>-</v>
      </c>
      <c r="E184" s="163"/>
      <c r="F184" s="163"/>
      <c r="G184" s="80">
        <f t="shared" ca="1" si="38"/>
        <v>0</v>
      </c>
      <c r="L184" s="34"/>
    </row>
    <row r="185" spans="2:12" s="33" customFormat="1" x14ac:dyDescent="0.25">
      <c r="L185" s="34"/>
    </row>
    <row r="186" spans="2:12" s="33" customFormat="1" x14ac:dyDescent="0.25"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34"/>
    </row>
    <row r="187" spans="2:12" s="33" customFormat="1" x14ac:dyDescent="0.25">
      <c r="B187" s="81" t="s">
        <v>266</v>
      </c>
      <c r="C187" s="56"/>
      <c r="D187" s="56"/>
      <c r="E187" s="56"/>
      <c r="F187" s="56"/>
      <c r="G187" s="56"/>
      <c r="H187" s="56"/>
      <c r="I187" s="56"/>
      <c r="J187" s="56"/>
      <c r="K187" s="56"/>
      <c r="L187" s="34"/>
    </row>
    <row r="188" spans="2:12" s="33" customFormat="1" x14ac:dyDescent="0.25">
      <c r="B188" s="82" t="str">
        <f>CONCATENATE(Lookup!B4," ",Lookup!B6,"                 ADDITIONS &amp; DEDUCTIONS")</f>
        <v>Division 2 Match 1                 ADDITIONS &amp; DEDUCTIONS</v>
      </c>
      <c r="C188" s="83"/>
      <c r="D188" s="83"/>
      <c r="E188" s="83"/>
      <c r="F188" s="83"/>
      <c r="G188" s="83"/>
      <c r="H188" s="83"/>
      <c r="I188" s="83"/>
      <c r="J188" s="83"/>
      <c r="K188" s="83"/>
      <c r="L188" s="34"/>
    </row>
    <row r="189" spans="2:12" s="33" customFormat="1" x14ac:dyDescent="0.25">
      <c r="B189" s="164" t="str">
        <f>Lookup!B10</f>
        <v>Whitemoss AC</v>
      </c>
      <c r="C189" s="165" t="s">
        <v>429</v>
      </c>
      <c r="D189" s="165"/>
      <c r="E189" s="165"/>
      <c r="F189" s="165"/>
      <c r="G189" s="165"/>
      <c r="H189" s="165"/>
      <c r="I189" s="165"/>
      <c r="J189" s="165"/>
      <c r="L189" s="34"/>
    </row>
    <row r="190" spans="2:12" s="33" customFormat="1" x14ac:dyDescent="0.25">
      <c r="B190" s="164"/>
      <c r="C190" s="166"/>
      <c r="D190" s="166"/>
      <c r="E190" s="166"/>
      <c r="F190" s="166"/>
      <c r="G190" s="166"/>
      <c r="H190" s="166"/>
      <c r="I190" s="166"/>
      <c r="J190" s="166"/>
      <c r="L190" s="34"/>
    </row>
    <row r="191" spans="2:12" s="33" customFormat="1" x14ac:dyDescent="0.25">
      <c r="B191" s="164"/>
      <c r="C191" s="167"/>
      <c r="D191" s="167"/>
      <c r="E191" s="167"/>
      <c r="F191" s="167"/>
      <c r="G191" s="167"/>
      <c r="H191" s="167"/>
      <c r="I191" s="167"/>
      <c r="J191" s="167"/>
      <c r="L191" s="34"/>
    </row>
    <row r="192" spans="2:12" s="33" customFormat="1" x14ac:dyDescent="0.25">
      <c r="B192" s="164" t="str">
        <f>Lookup!B11</f>
        <v>Kilmarnock Harriers</v>
      </c>
      <c r="C192" s="165" t="s">
        <v>430</v>
      </c>
      <c r="D192" s="165"/>
      <c r="E192" s="165"/>
      <c r="F192" s="165"/>
      <c r="G192" s="165"/>
      <c r="H192" s="165"/>
      <c r="I192" s="165"/>
      <c r="J192" s="165"/>
      <c r="L192" s="34"/>
    </row>
    <row r="193" spans="2:12" s="33" customFormat="1" x14ac:dyDescent="0.25">
      <c r="B193" s="164"/>
      <c r="C193" s="168" t="s">
        <v>431</v>
      </c>
      <c r="D193" s="168"/>
      <c r="E193" s="168"/>
      <c r="F193" s="168"/>
      <c r="G193" s="168"/>
      <c r="H193" s="168"/>
      <c r="I193" s="168"/>
      <c r="J193" s="168"/>
      <c r="L193" s="34"/>
    </row>
    <row r="194" spans="2:12" s="33" customFormat="1" x14ac:dyDescent="0.25">
      <c r="B194" s="164"/>
      <c r="C194" s="169"/>
      <c r="D194" s="169"/>
      <c r="E194" s="169"/>
      <c r="F194" s="169"/>
      <c r="G194" s="169"/>
      <c r="H194" s="169"/>
      <c r="I194" s="169"/>
      <c r="J194" s="169"/>
      <c r="L194" s="34"/>
    </row>
    <row r="195" spans="2:12" s="33" customFormat="1" x14ac:dyDescent="0.25">
      <c r="B195" s="164" t="str">
        <f>Lookup!B12</f>
        <v>Dunfermline T&amp;FC</v>
      </c>
      <c r="C195" s="165" t="s">
        <v>430</v>
      </c>
      <c r="D195" s="165"/>
      <c r="E195" s="165"/>
      <c r="F195" s="165"/>
      <c r="G195" s="165"/>
      <c r="H195" s="165"/>
      <c r="I195" s="165"/>
      <c r="J195" s="165"/>
      <c r="L195" s="34"/>
    </row>
    <row r="196" spans="2:12" s="33" customFormat="1" x14ac:dyDescent="0.25">
      <c r="B196" s="164"/>
      <c r="C196" s="168"/>
      <c r="D196" s="168"/>
      <c r="E196" s="168"/>
      <c r="F196" s="168"/>
      <c r="G196" s="168"/>
      <c r="H196" s="168"/>
      <c r="I196" s="168"/>
      <c r="J196" s="168"/>
      <c r="L196" s="34"/>
    </row>
    <row r="197" spans="2:12" s="33" customFormat="1" x14ac:dyDescent="0.25">
      <c r="B197" s="164"/>
      <c r="C197" s="170"/>
      <c r="D197" s="170"/>
      <c r="E197" s="170"/>
      <c r="F197" s="170"/>
      <c r="G197" s="170"/>
      <c r="H197" s="170"/>
      <c r="I197" s="170"/>
      <c r="J197" s="170"/>
      <c r="L197" s="34"/>
    </row>
    <row r="198" spans="2:12" s="33" customFormat="1" x14ac:dyDescent="0.25">
      <c r="B198" s="164" t="str">
        <f>Lookup!B13</f>
        <v>Falkirk Victoria Harriers</v>
      </c>
      <c r="C198" s="171" t="s">
        <v>430</v>
      </c>
      <c r="D198" s="171"/>
      <c r="E198" s="171"/>
      <c r="F198" s="171"/>
      <c r="G198" s="171"/>
      <c r="H198" s="171"/>
      <c r="I198" s="171"/>
      <c r="J198" s="171"/>
      <c r="L198" s="34"/>
    </row>
    <row r="199" spans="2:12" s="33" customFormat="1" x14ac:dyDescent="0.25">
      <c r="B199" s="164"/>
      <c r="C199" s="172"/>
      <c r="D199" s="172"/>
      <c r="E199" s="172"/>
      <c r="F199" s="172"/>
      <c r="G199" s="172"/>
      <c r="H199" s="172"/>
      <c r="I199" s="172"/>
      <c r="J199" s="172"/>
      <c r="L199" s="34"/>
    </row>
    <row r="200" spans="2:12" s="33" customFormat="1" x14ac:dyDescent="0.25">
      <c r="B200" s="164"/>
      <c r="C200" s="173"/>
      <c r="D200" s="173"/>
      <c r="E200" s="173"/>
      <c r="F200" s="173"/>
      <c r="G200" s="173"/>
      <c r="H200" s="173"/>
      <c r="I200" s="173"/>
      <c r="J200" s="173"/>
      <c r="L200" s="34"/>
    </row>
    <row r="201" spans="2:12" s="33" customFormat="1" x14ac:dyDescent="0.25">
      <c r="B201" s="164" t="str">
        <f>Lookup!B14</f>
        <v>Corstorphine AC</v>
      </c>
      <c r="C201" s="171" t="s">
        <v>429</v>
      </c>
      <c r="D201" s="171"/>
      <c r="E201" s="171"/>
      <c r="F201" s="171"/>
      <c r="G201" s="171"/>
      <c r="H201" s="171"/>
      <c r="I201" s="171"/>
      <c r="J201" s="171"/>
      <c r="L201" s="34"/>
    </row>
    <row r="202" spans="2:12" s="33" customFormat="1" x14ac:dyDescent="0.25">
      <c r="B202" s="164"/>
      <c r="C202" s="174"/>
      <c r="D202" s="174"/>
      <c r="E202" s="174"/>
      <c r="F202" s="174"/>
      <c r="G202" s="174"/>
      <c r="H202" s="174"/>
      <c r="I202" s="174"/>
      <c r="J202" s="174"/>
      <c r="L202" s="34"/>
    </row>
    <row r="203" spans="2:12" s="33" customFormat="1" x14ac:dyDescent="0.25">
      <c r="B203" s="164"/>
      <c r="C203" s="175"/>
      <c r="D203" s="175"/>
      <c r="E203" s="175"/>
      <c r="F203" s="175"/>
      <c r="G203" s="175"/>
      <c r="H203" s="175"/>
      <c r="I203" s="175"/>
      <c r="J203" s="175"/>
      <c r="L203" s="34"/>
    </row>
    <row r="204" spans="2:12" s="33" customFormat="1" x14ac:dyDescent="0.25">
      <c r="B204" s="164" t="str">
        <f>Lookup!B15</f>
        <v>Lasswade AC</v>
      </c>
      <c r="C204" s="171" t="s">
        <v>432</v>
      </c>
      <c r="D204" s="171"/>
      <c r="E204" s="171"/>
      <c r="F204" s="171"/>
      <c r="G204" s="171"/>
      <c r="H204" s="171"/>
      <c r="I204" s="171"/>
      <c r="J204" s="171"/>
      <c r="L204" s="34"/>
    </row>
    <row r="205" spans="2:12" s="33" customFormat="1" x14ac:dyDescent="0.25">
      <c r="B205" s="164"/>
      <c r="C205" s="178"/>
      <c r="D205" s="178"/>
      <c r="E205" s="178"/>
      <c r="F205" s="178"/>
      <c r="G205" s="178"/>
      <c r="H205" s="178"/>
      <c r="I205" s="178"/>
      <c r="J205" s="178"/>
      <c r="L205" s="34"/>
    </row>
    <row r="206" spans="2:12" s="33" customFormat="1" x14ac:dyDescent="0.25">
      <c r="B206" s="164"/>
      <c r="C206" s="179"/>
      <c r="D206" s="179"/>
      <c r="E206" s="179"/>
      <c r="F206" s="179"/>
      <c r="G206" s="179"/>
      <c r="H206" s="179"/>
      <c r="I206" s="179"/>
      <c r="J206" s="179"/>
      <c r="L206" s="34"/>
    </row>
    <row r="207" spans="2:12" s="33" customFormat="1" x14ac:dyDescent="0.25">
      <c r="B207" s="164" t="str">
        <f>Lookup!B16</f>
        <v>Kirkitilloch Olympians</v>
      </c>
      <c r="C207" s="171" t="s">
        <v>430</v>
      </c>
      <c r="D207" s="171"/>
      <c r="E207" s="171"/>
      <c r="F207" s="171"/>
      <c r="G207" s="171"/>
      <c r="H207" s="171"/>
      <c r="I207" s="171"/>
      <c r="J207" s="171"/>
      <c r="L207" s="34"/>
    </row>
    <row r="208" spans="2:12" s="33" customFormat="1" x14ac:dyDescent="0.25">
      <c r="B208" s="164"/>
      <c r="C208" s="166" t="s">
        <v>433</v>
      </c>
      <c r="D208" s="166"/>
      <c r="E208" s="166"/>
      <c r="F208" s="166"/>
      <c r="G208" s="166"/>
      <c r="H208" s="166"/>
      <c r="I208" s="166"/>
      <c r="J208" s="166"/>
      <c r="L208" s="34"/>
    </row>
    <row r="209" spans="2:12" s="33" customFormat="1" x14ac:dyDescent="0.25">
      <c r="B209" s="164"/>
      <c r="C209" s="179" t="s">
        <v>434</v>
      </c>
      <c r="D209" s="179"/>
      <c r="E209" s="179"/>
      <c r="F209" s="179"/>
      <c r="G209" s="179"/>
      <c r="H209" s="179"/>
      <c r="I209" s="179"/>
      <c r="J209" s="179"/>
      <c r="L209" s="34"/>
    </row>
    <row r="210" spans="2:12" s="33" customFormat="1" x14ac:dyDescent="0.25">
      <c r="B210" s="164" t="str">
        <f>Lookup!B17</f>
        <v>-</v>
      </c>
      <c r="C210" s="171"/>
      <c r="D210" s="171"/>
      <c r="E210" s="171"/>
      <c r="F210" s="171"/>
      <c r="G210" s="171"/>
      <c r="H210" s="171"/>
      <c r="I210" s="171"/>
      <c r="J210" s="171"/>
      <c r="L210" s="34"/>
    </row>
    <row r="211" spans="2:12" s="33" customFormat="1" x14ac:dyDescent="0.25">
      <c r="B211" s="164"/>
      <c r="C211" s="176"/>
      <c r="D211" s="176"/>
      <c r="E211" s="176"/>
      <c r="F211" s="176"/>
      <c r="G211" s="176"/>
      <c r="H211" s="176"/>
      <c r="I211" s="176"/>
      <c r="J211" s="176"/>
      <c r="L211" s="34"/>
    </row>
    <row r="212" spans="2:12" s="33" customFormat="1" x14ac:dyDescent="0.25">
      <c r="B212" s="164"/>
      <c r="C212" s="177"/>
      <c r="D212" s="177"/>
      <c r="E212" s="177"/>
      <c r="F212" s="177"/>
      <c r="G212" s="177"/>
      <c r="H212" s="177"/>
      <c r="I212" s="177"/>
      <c r="J212" s="177"/>
      <c r="L212" s="34"/>
    </row>
    <row r="213" spans="2:12" s="33" customFormat="1" x14ac:dyDescent="0.25">
      <c r="B213" s="55"/>
      <c r="C213" s="55"/>
      <c r="D213" s="55"/>
      <c r="E213" s="55"/>
      <c r="F213" s="55"/>
      <c r="G213" s="55"/>
      <c r="H213" s="55"/>
      <c r="I213" s="55"/>
      <c r="J213" s="55"/>
      <c r="L213" s="34"/>
    </row>
    <row r="214" spans="2:12" s="55" customFormat="1" ht="115.5" x14ac:dyDescent="0.25">
      <c r="B214" s="84"/>
      <c r="C214" s="85" t="str">
        <f>Lookup!B$10</f>
        <v>Whitemoss AC</v>
      </c>
      <c r="D214" s="58" t="str">
        <f>Lookup!B$11</f>
        <v>Kilmarnock Harriers</v>
      </c>
      <c r="E214" s="58" t="str">
        <f>Lookup!B$12</f>
        <v>Dunfermline T&amp;FC</v>
      </c>
      <c r="F214" s="58" t="str">
        <f>Lookup!B$13</f>
        <v>Falkirk Victoria Harriers</v>
      </c>
      <c r="G214" s="58" t="str">
        <f>Lookup!B$14</f>
        <v>Corstorphine AC</v>
      </c>
      <c r="H214" s="58" t="str">
        <f>Lookup!B$15</f>
        <v>Lasswade AC</v>
      </c>
      <c r="I214" s="58" t="str">
        <f>Lookup!B$16</f>
        <v>Kirkitilloch Olympians</v>
      </c>
      <c r="J214" s="59" t="str">
        <f>Lookup!B$17</f>
        <v>-</v>
      </c>
      <c r="L214" s="86"/>
    </row>
    <row r="215" spans="2:12" s="55" customFormat="1" x14ac:dyDescent="0.25">
      <c r="B215" s="87" t="s">
        <v>267</v>
      </c>
      <c r="C215" s="88">
        <v>70</v>
      </c>
      <c r="D215" s="89">
        <v>50</v>
      </c>
      <c r="E215" s="89">
        <v>50</v>
      </c>
      <c r="F215" s="89">
        <v>50</v>
      </c>
      <c r="G215" s="89">
        <v>70</v>
      </c>
      <c r="H215" s="89">
        <v>30</v>
      </c>
      <c r="I215" s="89">
        <v>50</v>
      </c>
      <c r="J215" s="90"/>
      <c r="L215" s="86"/>
    </row>
    <row r="216" spans="2:12" s="55" customFormat="1" x14ac:dyDescent="0.25">
      <c r="B216" s="91" t="s">
        <v>268</v>
      </c>
      <c r="C216" s="92">
        <v>0</v>
      </c>
      <c r="D216" s="93">
        <v>26</v>
      </c>
      <c r="E216" s="93">
        <v>0</v>
      </c>
      <c r="F216" s="93">
        <v>0</v>
      </c>
      <c r="G216" s="93">
        <v>0</v>
      </c>
      <c r="H216" s="93">
        <v>0</v>
      </c>
      <c r="I216" s="93">
        <v>14</v>
      </c>
      <c r="J216" s="94"/>
      <c r="L216" s="86"/>
    </row>
    <row r="217" spans="2:12" x14ac:dyDescent="0.25">
      <c r="C217" s="55"/>
      <c r="D217" s="95"/>
      <c r="E217" s="95"/>
      <c r="F217" s="95"/>
      <c r="G217" s="95"/>
      <c r="H217" s="95"/>
      <c r="I217" s="95"/>
      <c r="J217" s="95"/>
      <c r="K217" s="95"/>
    </row>
    <row r="218" spans="2:12" x14ac:dyDescent="0.25">
      <c r="C218" s="55"/>
      <c r="D218" s="96"/>
      <c r="E218" s="96"/>
      <c r="F218" s="96"/>
      <c r="G218" s="96"/>
      <c r="H218" s="96"/>
      <c r="I218" s="96"/>
      <c r="J218" s="96"/>
      <c r="K218" s="96"/>
    </row>
    <row r="219" spans="2:12" x14ac:dyDescent="0.25">
      <c r="B219" s="97" t="s">
        <v>269</v>
      </c>
      <c r="C219" s="98"/>
      <c r="D219" s="98"/>
      <c r="E219" s="98"/>
      <c r="F219" s="98"/>
      <c r="G219" s="98"/>
      <c r="H219" s="98"/>
      <c r="I219" s="98"/>
      <c r="J219" s="98"/>
      <c r="K219" s="98"/>
    </row>
    <row r="220" spans="2:12" ht="15.75" x14ac:dyDescent="0.25">
      <c r="B220" s="99"/>
      <c r="C220" s="99"/>
      <c r="D220" s="100"/>
      <c r="E220" s="100"/>
      <c r="F220" s="100"/>
      <c r="G220" s="100"/>
      <c r="H220" s="100"/>
      <c r="I220" s="100"/>
      <c r="J220" s="100"/>
      <c r="K220" s="100"/>
    </row>
    <row r="221" spans="2:12" ht="115.5" x14ac:dyDescent="0.25">
      <c r="B221" s="101" t="str">
        <f>CONCATENATE(Lookup!$B$6,"                 TOTALS")</f>
        <v>Match 1                 TOTALS</v>
      </c>
      <c r="C221" s="85" t="str">
        <f>Lookup!B$10</f>
        <v>Whitemoss AC</v>
      </c>
      <c r="D221" s="58" t="str">
        <f>Lookup!B$11</f>
        <v>Kilmarnock Harriers</v>
      </c>
      <c r="E221" s="58" t="str">
        <f>Lookup!B$12</f>
        <v>Dunfermline T&amp;FC</v>
      </c>
      <c r="F221" s="58" t="str">
        <f>Lookup!B$13</f>
        <v>Falkirk Victoria Harriers</v>
      </c>
      <c r="G221" s="58" t="str">
        <f>Lookup!B$14</f>
        <v>Corstorphine AC</v>
      </c>
      <c r="H221" s="58" t="str">
        <f>Lookup!B$15</f>
        <v>Lasswade AC</v>
      </c>
      <c r="I221" s="58" t="str">
        <f>Lookup!B$16</f>
        <v>Kirkitilloch Olympians</v>
      </c>
      <c r="J221" s="59" t="str">
        <f>Lookup!B$17</f>
        <v>-</v>
      </c>
    </row>
    <row r="222" spans="2:12" x14ac:dyDescent="0.25">
      <c r="B222" s="102" t="s">
        <v>258</v>
      </c>
      <c r="C222" s="52">
        <f t="shared" ref="C222:J222" ca="1" si="39">C47</f>
        <v>300</v>
      </c>
      <c r="D222" s="52">
        <f t="shared" ca="1" si="39"/>
        <v>329</v>
      </c>
      <c r="E222" s="52">
        <f t="shared" ca="1" si="39"/>
        <v>200</v>
      </c>
      <c r="F222" s="52">
        <f t="shared" ca="1" si="39"/>
        <v>322</v>
      </c>
      <c r="G222" s="52">
        <f t="shared" ca="1" si="39"/>
        <v>314</v>
      </c>
      <c r="H222" s="52">
        <f t="shared" ca="1" si="39"/>
        <v>146</v>
      </c>
      <c r="I222" s="52">
        <f t="shared" ca="1" si="39"/>
        <v>91</v>
      </c>
      <c r="J222" s="103">
        <f t="shared" ca="1" si="39"/>
        <v>0</v>
      </c>
    </row>
    <row r="223" spans="2:12" x14ac:dyDescent="0.25">
      <c r="B223" s="104" t="s">
        <v>260</v>
      </c>
      <c r="C223" s="44">
        <f ca="1">C81</f>
        <v>184</v>
      </c>
      <c r="D223" s="44">
        <f t="shared" ref="D223:J223" ca="1" si="40">D81</f>
        <v>165</v>
      </c>
      <c r="E223" s="44">
        <f t="shared" ca="1" si="40"/>
        <v>142</v>
      </c>
      <c r="F223" s="44">
        <f t="shared" ca="1" si="40"/>
        <v>110</v>
      </c>
      <c r="G223" s="44">
        <f t="shared" ca="1" si="40"/>
        <v>156</v>
      </c>
      <c r="H223" s="44">
        <f t="shared" ca="1" si="40"/>
        <v>79</v>
      </c>
      <c r="I223" s="44">
        <f t="shared" ca="1" si="40"/>
        <v>24</v>
      </c>
      <c r="J223" s="45">
        <f t="shared" ca="1" si="40"/>
        <v>0</v>
      </c>
    </row>
    <row r="224" spans="2:12" x14ac:dyDescent="0.25">
      <c r="B224" s="104" t="s">
        <v>261</v>
      </c>
      <c r="C224" s="44">
        <f ca="1">C127</f>
        <v>262</v>
      </c>
      <c r="D224" s="44">
        <f t="shared" ref="D224:J224" ca="1" si="41">D127</f>
        <v>220</v>
      </c>
      <c r="E224" s="44">
        <f t="shared" ca="1" si="41"/>
        <v>208</v>
      </c>
      <c r="F224" s="44">
        <f t="shared" ca="1" si="41"/>
        <v>224</v>
      </c>
      <c r="G224" s="44">
        <f t="shared" ca="1" si="41"/>
        <v>214</v>
      </c>
      <c r="H224" s="44">
        <f t="shared" ca="1" si="41"/>
        <v>114</v>
      </c>
      <c r="I224" s="44">
        <f t="shared" ca="1" si="41"/>
        <v>148</v>
      </c>
      <c r="J224" s="45">
        <f t="shared" ca="1" si="41"/>
        <v>0</v>
      </c>
    </row>
    <row r="225" spans="2:12" x14ac:dyDescent="0.25">
      <c r="B225" s="104" t="s">
        <v>262</v>
      </c>
      <c r="C225" s="44">
        <f ca="1">C162</f>
        <v>176</v>
      </c>
      <c r="D225" s="44">
        <f t="shared" ref="D225:J225" ca="1" si="42">D162</f>
        <v>122</v>
      </c>
      <c r="E225" s="44">
        <f t="shared" ca="1" si="42"/>
        <v>144</v>
      </c>
      <c r="F225" s="44">
        <f t="shared" ca="1" si="42"/>
        <v>86</v>
      </c>
      <c r="G225" s="44">
        <f t="shared" ca="1" si="42"/>
        <v>114</v>
      </c>
      <c r="H225" s="44">
        <f t="shared" ca="1" si="42"/>
        <v>74</v>
      </c>
      <c r="I225" s="44">
        <f t="shared" ca="1" si="42"/>
        <v>58</v>
      </c>
      <c r="J225" s="45">
        <f t="shared" ca="1" si="42"/>
        <v>0</v>
      </c>
    </row>
    <row r="226" spans="2:12" x14ac:dyDescent="0.25">
      <c r="B226" s="105" t="s">
        <v>267</v>
      </c>
      <c r="C226" s="44">
        <f t="shared" ref="C226:I227" si="43">C215</f>
        <v>70</v>
      </c>
      <c r="D226" s="44">
        <f t="shared" si="43"/>
        <v>50</v>
      </c>
      <c r="E226" s="44">
        <f t="shared" si="43"/>
        <v>50</v>
      </c>
      <c r="F226" s="44">
        <f t="shared" si="43"/>
        <v>50</v>
      </c>
      <c r="G226" s="44">
        <f t="shared" si="43"/>
        <v>70</v>
      </c>
      <c r="H226" s="44">
        <f t="shared" si="43"/>
        <v>30</v>
      </c>
      <c r="I226" s="44">
        <f t="shared" si="43"/>
        <v>50</v>
      </c>
      <c r="J226" s="45">
        <f>J215</f>
        <v>0</v>
      </c>
    </row>
    <row r="227" spans="2:12" x14ac:dyDescent="0.25">
      <c r="B227" s="105" t="s">
        <v>268</v>
      </c>
      <c r="C227" s="44">
        <f t="shared" si="43"/>
        <v>0</v>
      </c>
      <c r="D227" s="44">
        <f t="shared" si="43"/>
        <v>26</v>
      </c>
      <c r="E227" s="44">
        <f t="shared" si="43"/>
        <v>0</v>
      </c>
      <c r="F227" s="44">
        <f t="shared" si="43"/>
        <v>0</v>
      </c>
      <c r="G227" s="44">
        <f t="shared" si="43"/>
        <v>0</v>
      </c>
      <c r="H227" s="44">
        <f t="shared" si="43"/>
        <v>0</v>
      </c>
      <c r="I227" s="44">
        <f t="shared" si="43"/>
        <v>14</v>
      </c>
      <c r="J227" s="45">
        <f>J216</f>
        <v>0</v>
      </c>
    </row>
    <row r="228" spans="2:12" ht="15.75" x14ac:dyDescent="0.25">
      <c r="B228" s="106" t="s">
        <v>270</v>
      </c>
      <c r="C228" s="107">
        <f ca="1">SUM(C222:C226)-C227</f>
        <v>992</v>
      </c>
      <c r="D228" s="107">
        <f t="shared" ref="D228:J228" ca="1" si="44">SUM(D222:D226)-D227</f>
        <v>860</v>
      </c>
      <c r="E228" s="107">
        <f t="shared" ca="1" si="44"/>
        <v>744</v>
      </c>
      <c r="F228" s="107">
        <f t="shared" ca="1" si="44"/>
        <v>792</v>
      </c>
      <c r="G228" s="107">
        <f t="shared" ca="1" si="44"/>
        <v>868</v>
      </c>
      <c r="H228" s="107">
        <f t="shared" ca="1" si="44"/>
        <v>443</v>
      </c>
      <c r="I228" s="107">
        <f t="shared" ca="1" si="44"/>
        <v>357</v>
      </c>
      <c r="J228" s="107">
        <f t="shared" ca="1" si="44"/>
        <v>0</v>
      </c>
    </row>
    <row r="229" spans="2:12" ht="15.75" x14ac:dyDescent="0.25">
      <c r="B229" s="108" t="s">
        <v>125</v>
      </c>
      <c r="C229" s="109">
        <f ca="1">VLOOKUP(RANK(C228,$C$228:$J$228),Lookup!$A$85:$B$92,2,0)</f>
        <v>8</v>
      </c>
      <c r="D229" s="109">
        <f ca="1">VLOOKUP(RANK(D228,$C$228:$J$228),Lookup!$A$85:$B$92,2,0)</f>
        <v>6</v>
      </c>
      <c r="E229" s="109">
        <f ca="1">VLOOKUP(RANK(E228,$C$228:$J$228),Lookup!$A$85:$B$92,2,0)</f>
        <v>4</v>
      </c>
      <c r="F229" s="109">
        <f ca="1">VLOOKUP(RANK(F228,$C$228:$J$228),Lookup!$A$85:$B$92,2,0)</f>
        <v>5</v>
      </c>
      <c r="G229" s="109">
        <f ca="1">VLOOKUP(RANK(G228,$C$228:$J$228),Lookup!$A$85:$B$92,2,0)</f>
        <v>7</v>
      </c>
      <c r="H229" s="109">
        <f ca="1">VLOOKUP(RANK(H228,$C$228:$J$228),Lookup!$A$85:$B$92,2,0)</f>
        <v>3</v>
      </c>
      <c r="I229" s="109">
        <f ca="1">VLOOKUP(RANK(I228,$C$228:$J$228),Lookup!$A$85:$B$92,2,0)</f>
        <v>2</v>
      </c>
      <c r="J229" s="109">
        <f ca="1">VLOOKUP(RANK(J228,$C$228:$J$228),Lookup!$A$85:$B$92,2,0)</f>
        <v>1</v>
      </c>
    </row>
    <row r="230" spans="2:12" ht="12.75" x14ac:dyDescent="0.2">
      <c r="B230" s="32"/>
      <c r="C230" s="32"/>
      <c r="D230" s="32"/>
      <c r="E230" s="32"/>
      <c r="F230" s="32"/>
      <c r="G230" s="32"/>
      <c r="H230" s="32"/>
      <c r="I230" s="32"/>
      <c r="J230" s="32"/>
      <c r="L230" s="32"/>
    </row>
    <row r="231" spans="2:12" ht="12.75" x14ac:dyDescent="0.2">
      <c r="B231" s="32"/>
      <c r="C231" s="110"/>
      <c r="D231" s="110"/>
      <c r="E231" s="110"/>
      <c r="F231" s="110"/>
      <c r="G231" s="110"/>
      <c r="H231" s="110"/>
      <c r="I231" s="110"/>
      <c r="J231" s="110"/>
      <c r="K231" s="110"/>
      <c r="L231" s="32"/>
    </row>
    <row r="232" spans="2:12" ht="15.75" x14ac:dyDescent="0.25">
      <c r="B232" s="111"/>
      <c r="C232" s="112"/>
      <c r="D232" s="113"/>
      <c r="E232" s="113"/>
      <c r="F232" s="113"/>
      <c r="G232" s="113"/>
      <c r="H232" s="113"/>
      <c r="I232" s="113"/>
      <c r="J232" s="113"/>
      <c r="K232" s="113"/>
      <c r="L232" s="32"/>
    </row>
    <row r="233" spans="2:12" ht="115.5" x14ac:dyDescent="0.2">
      <c r="B233" s="114" t="s">
        <v>271</v>
      </c>
      <c r="C233" s="115" t="str">
        <f>Lookup!B$10</f>
        <v>Whitemoss AC</v>
      </c>
      <c r="D233" s="116" t="str">
        <f>Lookup!B$11</f>
        <v>Kilmarnock Harriers</v>
      </c>
      <c r="E233" s="116" t="str">
        <f>Lookup!B$12</f>
        <v>Dunfermline T&amp;FC</v>
      </c>
      <c r="F233" s="116" t="str">
        <f>Lookup!B$13</f>
        <v>Falkirk Victoria Harriers</v>
      </c>
      <c r="G233" s="116" t="str">
        <f>Lookup!B$14</f>
        <v>Corstorphine AC</v>
      </c>
      <c r="H233" s="116" t="str">
        <f>Lookup!B$15</f>
        <v>Lasswade AC</v>
      </c>
      <c r="I233" s="116" t="str">
        <f>Lookup!B$16</f>
        <v>Kirkitilloch Olympians</v>
      </c>
      <c r="J233" s="117" t="str">
        <f>Lookup!B$17</f>
        <v>-</v>
      </c>
      <c r="L233" s="32"/>
    </row>
    <row r="234" spans="2:12" x14ac:dyDescent="0.25">
      <c r="B234" s="118" t="s">
        <v>258</v>
      </c>
      <c r="C234" s="119"/>
      <c r="D234" s="120"/>
      <c r="E234" s="120"/>
      <c r="F234" s="120"/>
      <c r="G234" s="120"/>
      <c r="H234" s="120"/>
      <c r="I234" s="120"/>
      <c r="J234" s="121"/>
      <c r="L234" s="32"/>
    </row>
    <row r="235" spans="2:12" x14ac:dyDescent="0.25">
      <c r="B235" s="122" t="s">
        <v>260</v>
      </c>
      <c r="C235" s="123"/>
      <c r="D235" s="124"/>
      <c r="E235" s="124"/>
      <c r="F235" s="124"/>
      <c r="G235" s="124"/>
      <c r="H235" s="124"/>
      <c r="I235" s="124"/>
      <c r="J235" s="125"/>
      <c r="L235" s="32"/>
    </row>
    <row r="236" spans="2:12" x14ac:dyDescent="0.25">
      <c r="B236" s="122" t="s">
        <v>261</v>
      </c>
      <c r="C236" s="123"/>
      <c r="D236" s="124"/>
      <c r="E236" s="124"/>
      <c r="F236" s="124"/>
      <c r="G236" s="124"/>
      <c r="H236" s="124"/>
      <c r="I236" s="124"/>
      <c r="J236" s="125"/>
      <c r="L236" s="32"/>
    </row>
    <row r="237" spans="2:12" x14ac:dyDescent="0.25">
      <c r="B237" s="122" t="s">
        <v>262</v>
      </c>
      <c r="C237" s="123"/>
      <c r="D237" s="124"/>
      <c r="E237" s="124"/>
      <c r="F237" s="124"/>
      <c r="G237" s="124"/>
      <c r="H237" s="124"/>
      <c r="I237" s="124"/>
      <c r="J237" s="125"/>
      <c r="L237" s="32"/>
    </row>
    <row r="238" spans="2:12" x14ac:dyDescent="0.25">
      <c r="B238" s="126" t="s">
        <v>267</v>
      </c>
      <c r="C238" s="123"/>
      <c r="D238" s="124"/>
      <c r="E238" s="124"/>
      <c r="F238" s="124"/>
      <c r="G238" s="124"/>
      <c r="H238" s="124"/>
      <c r="I238" s="124"/>
      <c r="J238" s="125"/>
      <c r="L238" s="32"/>
    </row>
    <row r="239" spans="2:12" x14ac:dyDescent="0.25">
      <c r="B239" s="126" t="s">
        <v>268</v>
      </c>
      <c r="C239" s="123"/>
      <c r="D239" s="124"/>
      <c r="E239" s="124"/>
      <c r="F239" s="124"/>
      <c r="G239" s="124"/>
      <c r="H239" s="124"/>
      <c r="I239" s="124"/>
      <c r="J239" s="125"/>
      <c r="L239" s="32"/>
    </row>
    <row r="240" spans="2:12" ht="15.75" x14ac:dyDescent="0.25">
      <c r="B240" s="127" t="s">
        <v>270</v>
      </c>
      <c r="C240" s="128"/>
      <c r="D240" s="129"/>
      <c r="E240" s="129"/>
      <c r="F240" s="129"/>
      <c r="G240" s="129"/>
      <c r="H240" s="129"/>
      <c r="I240" s="129"/>
      <c r="J240" s="130"/>
      <c r="L240" s="32"/>
    </row>
    <row r="241" spans="2:12" ht="15.75" x14ac:dyDescent="0.25">
      <c r="B241" s="131" t="s">
        <v>125</v>
      </c>
      <c r="C241" s="132"/>
      <c r="D241" s="133"/>
      <c r="E241" s="133"/>
      <c r="F241" s="133"/>
      <c r="G241" s="133"/>
      <c r="H241" s="133"/>
      <c r="I241" s="133"/>
      <c r="J241" s="134"/>
      <c r="L241" s="32"/>
    </row>
    <row r="242" spans="2:12" ht="12.75" x14ac:dyDescent="0.2">
      <c r="B242" s="32"/>
      <c r="C242" s="32"/>
      <c r="D242" s="32"/>
      <c r="E242" s="32"/>
      <c r="F242" s="32"/>
      <c r="G242" s="32"/>
      <c r="H242" s="32"/>
      <c r="I242" s="32"/>
      <c r="J242" s="32"/>
      <c r="L242" s="32"/>
    </row>
    <row r="243" spans="2:12" ht="12.75" x14ac:dyDescent="0.2">
      <c r="B243" s="32"/>
      <c r="C243" s="110"/>
      <c r="D243" s="110"/>
      <c r="E243" s="110"/>
      <c r="F243" s="110"/>
      <c r="G243" s="110"/>
      <c r="H243" s="110"/>
      <c r="I243" s="110"/>
      <c r="J243" s="110"/>
      <c r="K243" s="110"/>
      <c r="L243" s="32"/>
    </row>
    <row r="244" spans="2:12" ht="15.75" x14ac:dyDescent="0.25">
      <c r="B244" s="111"/>
      <c r="C244" s="112"/>
      <c r="D244" s="113"/>
      <c r="E244" s="113"/>
      <c r="F244" s="113"/>
      <c r="G244" s="113"/>
      <c r="H244" s="113"/>
      <c r="I244" s="113"/>
      <c r="J244" s="113"/>
      <c r="K244" s="113"/>
      <c r="L244" s="32"/>
    </row>
    <row r="245" spans="2:12" ht="115.5" x14ac:dyDescent="0.2">
      <c r="B245" s="114" t="s">
        <v>272</v>
      </c>
      <c r="C245" s="115" t="str">
        <f>Lookup!B$10</f>
        <v>Whitemoss AC</v>
      </c>
      <c r="D245" s="116" t="str">
        <f>Lookup!B$11</f>
        <v>Kilmarnock Harriers</v>
      </c>
      <c r="E245" s="116" t="str">
        <f>Lookup!B$12</f>
        <v>Dunfermline T&amp;FC</v>
      </c>
      <c r="F245" s="116" t="str">
        <f>Lookup!B$13</f>
        <v>Falkirk Victoria Harriers</v>
      </c>
      <c r="G245" s="116" t="str">
        <f>Lookup!B$14</f>
        <v>Corstorphine AC</v>
      </c>
      <c r="H245" s="116" t="str">
        <f>Lookup!B$15</f>
        <v>Lasswade AC</v>
      </c>
      <c r="I245" s="116" t="str">
        <f>Lookup!B$16</f>
        <v>Kirkitilloch Olympians</v>
      </c>
      <c r="J245" s="117" t="str">
        <f>Lookup!B$17</f>
        <v>-</v>
      </c>
      <c r="L245" s="32"/>
    </row>
    <row r="246" spans="2:12" x14ac:dyDescent="0.25">
      <c r="B246" s="118" t="s">
        <v>258</v>
      </c>
      <c r="C246" s="135">
        <f ca="1">C234+C222</f>
        <v>300</v>
      </c>
      <c r="D246" s="135">
        <f t="shared" ref="D246:J246" ca="1" si="45">D234+D222</f>
        <v>329</v>
      </c>
      <c r="E246" s="135">
        <f t="shared" ca="1" si="45"/>
        <v>200</v>
      </c>
      <c r="F246" s="135">
        <f t="shared" ca="1" si="45"/>
        <v>322</v>
      </c>
      <c r="G246" s="135">
        <f t="shared" ca="1" si="45"/>
        <v>314</v>
      </c>
      <c r="H246" s="135">
        <f t="shared" ca="1" si="45"/>
        <v>146</v>
      </c>
      <c r="I246" s="135">
        <f t="shared" ca="1" si="45"/>
        <v>91</v>
      </c>
      <c r="J246" s="136">
        <f t="shared" ca="1" si="45"/>
        <v>0</v>
      </c>
      <c r="L246" s="32"/>
    </row>
    <row r="247" spans="2:12" x14ac:dyDescent="0.25">
      <c r="B247" s="122" t="s">
        <v>260</v>
      </c>
      <c r="C247" s="137">
        <f t="shared" ref="C247:J253" ca="1" si="46">C235+C223</f>
        <v>184</v>
      </c>
      <c r="D247" s="137">
        <f t="shared" ca="1" si="46"/>
        <v>165</v>
      </c>
      <c r="E247" s="137">
        <f t="shared" ca="1" si="46"/>
        <v>142</v>
      </c>
      <c r="F247" s="137">
        <f t="shared" ca="1" si="46"/>
        <v>110</v>
      </c>
      <c r="G247" s="137">
        <f t="shared" ca="1" si="46"/>
        <v>156</v>
      </c>
      <c r="H247" s="137">
        <f t="shared" ca="1" si="46"/>
        <v>79</v>
      </c>
      <c r="I247" s="137">
        <f t="shared" ca="1" si="46"/>
        <v>24</v>
      </c>
      <c r="J247" s="138">
        <f t="shared" ca="1" si="46"/>
        <v>0</v>
      </c>
      <c r="L247" s="32"/>
    </row>
    <row r="248" spans="2:12" x14ac:dyDescent="0.25">
      <c r="B248" s="122" t="s">
        <v>261</v>
      </c>
      <c r="C248" s="137">
        <f t="shared" ca="1" si="46"/>
        <v>262</v>
      </c>
      <c r="D248" s="137">
        <f t="shared" ca="1" si="46"/>
        <v>220</v>
      </c>
      <c r="E248" s="137">
        <f t="shared" ca="1" si="46"/>
        <v>208</v>
      </c>
      <c r="F248" s="137">
        <f t="shared" ca="1" si="46"/>
        <v>224</v>
      </c>
      <c r="G248" s="137">
        <f t="shared" ca="1" si="46"/>
        <v>214</v>
      </c>
      <c r="H248" s="137">
        <f t="shared" ca="1" si="46"/>
        <v>114</v>
      </c>
      <c r="I248" s="137">
        <f t="shared" ca="1" si="46"/>
        <v>148</v>
      </c>
      <c r="J248" s="138">
        <f t="shared" ca="1" si="46"/>
        <v>0</v>
      </c>
      <c r="L248" s="32"/>
    </row>
    <row r="249" spans="2:12" x14ac:dyDescent="0.25">
      <c r="B249" s="122" t="s">
        <v>262</v>
      </c>
      <c r="C249" s="137">
        <f t="shared" ca="1" si="46"/>
        <v>176</v>
      </c>
      <c r="D249" s="137">
        <f t="shared" ca="1" si="46"/>
        <v>122</v>
      </c>
      <c r="E249" s="137">
        <f t="shared" ca="1" si="46"/>
        <v>144</v>
      </c>
      <c r="F249" s="137">
        <f t="shared" ca="1" si="46"/>
        <v>86</v>
      </c>
      <c r="G249" s="137">
        <f t="shared" ca="1" si="46"/>
        <v>114</v>
      </c>
      <c r="H249" s="137">
        <f t="shared" ca="1" si="46"/>
        <v>74</v>
      </c>
      <c r="I249" s="137">
        <f t="shared" ca="1" si="46"/>
        <v>58</v>
      </c>
      <c r="J249" s="138">
        <f t="shared" ca="1" si="46"/>
        <v>0</v>
      </c>
      <c r="L249" s="32"/>
    </row>
    <row r="250" spans="2:12" ht="12.75" x14ac:dyDescent="0.2">
      <c r="B250" s="126" t="s">
        <v>267</v>
      </c>
      <c r="C250" s="137">
        <f t="shared" si="46"/>
        <v>70</v>
      </c>
      <c r="D250" s="137">
        <f t="shared" si="46"/>
        <v>50</v>
      </c>
      <c r="E250" s="137">
        <f t="shared" si="46"/>
        <v>50</v>
      </c>
      <c r="F250" s="137">
        <f t="shared" si="46"/>
        <v>50</v>
      </c>
      <c r="G250" s="137">
        <f t="shared" si="46"/>
        <v>70</v>
      </c>
      <c r="H250" s="137">
        <f t="shared" si="46"/>
        <v>30</v>
      </c>
      <c r="I250" s="137">
        <f t="shared" si="46"/>
        <v>50</v>
      </c>
      <c r="J250" s="138">
        <f t="shared" si="46"/>
        <v>0</v>
      </c>
      <c r="L250" s="32"/>
    </row>
    <row r="251" spans="2:12" ht="12.75" x14ac:dyDescent="0.2">
      <c r="B251" s="126" t="s">
        <v>268</v>
      </c>
      <c r="C251" s="137">
        <f t="shared" si="46"/>
        <v>0</v>
      </c>
      <c r="D251" s="137">
        <f t="shared" si="46"/>
        <v>26</v>
      </c>
      <c r="E251" s="137">
        <f t="shared" si="46"/>
        <v>0</v>
      </c>
      <c r="F251" s="137">
        <f t="shared" si="46"/>
        <v>0</v>
      </c>
      <c r="G251" s="137">
        <f t="shared" si="46"/>
        <v>0</v>
      </c>
      <c r="H251" s="137">
        <f t="shared" si="46"/>
        <v>0</v>
      </c>
      <c r="I251" s="137">
        <f t="shared" si="46"/>
        <v>14</v>
      </c>
      <c r="J251" s="138">
        <f t="shared" si="46"/>
        <v>0</v>
      </c>
      <c r="L251" s="32"/>
    </row>
    <row r="252" spans="2:12" ht="15.75" x14ac:dyDescent="0.25">
      <c r="B252" s="127" t="s">
        <v>270</v>
      </c>
      <c r="C252" s="139">
        <f t="shared" ca="1" si="46"/>
        <v>992</v>
      </c>
      <c r="D252" s="139">
        <f t="shared" ca="1" si="46"/>
        <v>860</v>
      </c>
      <c r="E252" s="139">
        <f t="shared" ca="1" si="46"/>
        <v>744</v>
      </c>
      <c r="F252" s="139">
        <f t="shared" ca="1" si="46"/>
        <v>792</v>
      </c>
      <c r="G252" s="139">
        <f t="shared" ca="1" si="46"/>
        <v>868</v>
      </c>
      <c r="H252" s="139">
        <f t="shared" ca="1" si="46"/>
        <v>443</v>
      </c>
      <c r="I252" s="139">
        <f t="shared" ca="1" si="46"/>
        <v>357</v>
      </c>
      <c r="J252" s="140">
        <f t="shared" ca="1" si="46"/>
        <v>0</v>
      </c>
      <c r="L252" s="32"/>
    </row>
    <row r="253" spans="2:12" ht="15.75" x14ac:dyDescent="0.25">
      <c r="B253" s="131" t="s">
        <v>125</v>
      </c>
      <c r="C253" s="141">
        <f t="shared" ca="1" si="46"/>
        <v>8</v>
      </c>
      <c r="D253" s="141">
        <f t="shared" ca="1" si="46"/>
        <v>6</v>
      </c>
      <c r="E253" s="141">
        <f t="shared" ca="1" si="46"/>
        <v>4</v>
      </c>
      <c r="F253" s="141">
        <f t="shared" ca="1" si="46"/>
        <v>5</v>
      </c>
      <c r="G253" s="141">
        <f t="shared" ca="1" si="46"/>
        <v>7</v>
      </c>
      <c r="H253" s="141">
        <f t="shared" ca="1" si="46"/>
        <v>3</v>
      </c>
      <c r="I253" s="141">
        <f t="shared" ca="1" si="46"/>
        <v>2</v>
      </c>
      <c r="J253" s="142">
        <f t="shared" ca="1" si="46"/>
        <v>1</v>
      </c>
      <c r="L253" s="32"/>
    </row>
  </sheetData>
  <mergeCells count="42">
    <mergeCell ref="B210:B212"/>
    <mergeCell ref="C210:J210"/>
    <mergeCell ref="C211:J211"/>
    <mergeCell ref="C212:J212"/>
    <mergeCell ref="B204:B206"/>
    <mergeCell ref="C204:J204"/>
    <mergeCell ref="C205:J205"/>
    <mergeCell ref="C206:J206"/>
    <mergeCell ref="B207:B209"/>
    <mergeCell ref="C207:J207"/>
    <mergeCell ref="C208:J208"/>
    <mergeCell ref="C209:J209"/>
    <mergeCell ref="B198:B200"/>
    <mergeCell ref="C198:J198"/>
    <mergeCell ref="C199:J199"/>
    <mergeCell ref="C200:J200"/>
    <mergeCell ref="B201:B203"/>
    <mergeCell ref="C201:J201"/>
    <mergeCell ref="C202:J202"/>
    <mergeCell ref="C203:J203"/>
    <mergeCell ref="B192:B194"/>
    <mergeCell ref="C192:J192"/>
    <mergeCell ref="C193:J193"/>
    <mergeCell ref="C194:J194"/>
    <mergeCell ref="B195:B197"/>
    <mergeCell ref="C195:J195"/>
    <mergeCell ref="C196:J196"/>
    <mergeCell ref="C197:J197"/>
    <mergeCell ref="D181:F181"/>
    <mergeCell ref="D182:F182"/>
    <mergeCell ref="D183:F183"/>
    <mergeCell ref="D184:F184"/>
    <mergeCell ref="B189:B191"/>
    <mergeCell ref="C189:J189"/>
    <mergeCell ref="C190:J190"/>
    <mergeCell ref="C191:J191"/>
    <mergeCell ref="D180:F180"/>
    <mergeCell ref="N3:O3"/>
    <mergeCell ref="D176:F176"/>
    <mergeCell ref="D177:F177"/>
    <mergeCell ref="D178:F178"/>
    <mergeCell ref="D179:F179"/>
  </mergeCells>
  <conditionalFormatting sqref="C3:J3">
    <cfRule type="expression" priority="1" stopIfTrue="1">
      <formula>ISERROR(C3)</formula>
    </cfRule>
  </conditionalFormatting>
  <conditionalFormatting sqref="C130:J130">
    <cfRule type="expression" priority="2" stopIfTrue="1">
      <formula>ISERROR(C130)</formula>
    </cfRule>
    <cfRule type="expression" priority="3" stopIfTrue="1">
      <formula>ISERROR(C130)</formula>
    </cfRule>
  </conditionalFormatting>
  <conditionalFormatting sqref="C166:J166">
    <cfRule type="expression" priority="4" stopIfTrue="1">
      <formula>ISERROR(C166)</formula>
    </cfRule>
    <cfRule type="expression" priority="5" stopIfTrue="1">
      <formula>ISERROR(C166)</formula>
    </cfRule>
  </conditionalFormatting>
  <conditionalFormatting sqref="B188">
    <cfRule type="expression" priority="6" stopIfTrue="1">
      <formula>ISERROR(B188)</formula>
    </cfRule>
  </conditionalFormatting>
  <conditionalFormatting sqref="B221">
    <cfRule type="expression" priority="7" stopIfTrue="1">
      <formula>ISERROR(B221)</formula>
    </cfRule>
  </conditionalFormatting>
  <conditionalFormatting sqref="A230:XFD253">
    <cfRule type="expression" priority="8" stopIfTrue="1">
      <formula>ISERROR(A230)</formula>
    </cfRule>
  </conditionalFormatting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Lookup</vt:lpstr>
      <vt:lpstr>MALE TRACK</vt:lpstr>
      <vt:lpstr>MALE FIELD</vt:lpstr>
      <vt:lpstr>FEMALE TRACK</vt:lpstr>
      <vt:lpstr>FEMALE FIELD</vt:lpstr>
      <vt:lpstr>SCORESHEET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Whyteside</dc:creator>
  <cp:lastModifiedBy>Joyce</cp:lastModifiedBy>
  <dcterms:created xsi:type="dcterms:W3CDTF">2018-05-31T17:42:35Z</dcterms:created>
  <dcterms:modified xsi:type="dcterms:W3CDTF">2018-06-08T20:45:24Z</dcterms:modified>
</cp:coreProperties>
</file>